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C2DBFAAB-C8DE-41DA-815A-7DB6004DC4E3}" xr6:coauthVersionLast="45" xr6:coauthVersionMax="45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MONTHENTRY" sheetId="8" state="hidden" r:id="rId1"/>
    <sheet name="States Revenue Sharing Template" sheetId="15" r:id="rId2"/>
    <sheet name="Sum &amp; FG" sheetId="4" r:id="rId3"/>
    <sheet name="SG Details" sheetId="1" r:id="rId4"/>
    <sheet name="LGC Details" sheetId="2" r:id="rId5"/>
    <sheet name="SUM" sheetId="14" r:id="rId6"/>
  </sheets>
  <definedNames>
    <definedName name="ACCTDATE">#REF!</definedName>
    <definedName name="acctmonth">MONTHENTRY!$F$6</definedName>
    <definedName name="previuosmonth">MONTHENTRY!$B$6</definedName>
    <definedName name="_xlnm.Print_Area" localSheetId="3">'SG Details'!$A$1:$R$51</definedName>
    <definedName name="_xlnm.Print_Area" localSheetId="5">SUM!$A$1:$J$47</definedName>
    <definedName name="_xlnm.Print_Titles" localSheetId="4">'LGC Details'!$1:$7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0" i="15" l="1"/>
  <c r="I40" i="15"/>
  <c r="D40" i="15"/>
  <c r="B40" i="15"/>
  <c r="O39" i="15"/>
  <c r="L39" i="15"/>
  <c r="J39" i="15"/>
  <c r="H39" i="15"/>
  <c r="E39" i="15"/>
  <c r="C39" i="15"/>
  <c r="Q413" i="2"/>
  <c r="F202" i="2"/>
  <c r="F8" i="1"/>
  <c r="J8" i="1"/>
  <c r="O8" i="1"/>
  <c r="Q8" i="1"/>
  <c r="F9" i="1"/>
  <c r="J9" i="1"/>
  <c r="O9" i="1"/>
  <c r="Q9" i="1"/>
  <c r="F10" i="1"/>
  <c r="J10" i="1"/>
  <c r="O10" i="1"/>
  <c r="Q10" i="1"/>
  <c r="F11" i="1"/>
  <c r="J11" i="1"/>
  <c r="O11" i="1"/>
  <c r="Q11" i="1"/>
  <c r="F12" i="1"/>
  <c r="J12" i="1"/>
  <c r="O12" i="1"/>
  <c r="Q12" i="1"/>
  <c r="F13" i="1"/>
  <c r="J13" i="1"/>
  <c r="O13" i="1"/>
  <c r="Q13" i="1"/>
  <c r="F14" i="1"/>
  <c r="J14" i="1"/>
  <c r="O14" i="1"/>
  <c r="Q14" i="1"/>
  <c r="F15" i="1"/>
  <c r="J15" i="1"/>
  <c r="O15" i="1"/>
  <c r="Q15" i="1"/>
  <c r="F16" i="1"/>
  <c r="J16" i="1"/>
  <c r="O16" i="1"/>
  <c r="Q16" i="1"/>
  <c r="F17" i="1"/>
  <c r="J17" i="1"/>
  <c r="O17" i="1"/>
  <c r="Q17" i="1"/>
  <c r="F18" i="1"/>
  <c r="J18" i="1"/>
  <c r="O18" i="1"/>
  <c r="Q18" i="1"/>
  <c r="F19" i="1"/>
  <c r="J19" i="1"/>
  <c r="O19" i="1"/>
  <c r="Q19" i="1"/>
  <c r="F20" i="1"/>
  <c r="J20" i="1"/>
  <c r="O20" i="1"/>
  <c r="Q20" i="1"/>
  <c r="F21" i="1"/>
  <c r="J21" i="1"/>
  <c r="O21" i="1"/>
  <c r="Q21" i="1"/>
  <c r="F22" i="1"/>
  <c r="J22" i="1"/>
  <c r="O22" i="1"/>
  <c r="Q22" i="1"/>
  <c r="F23" i="1"/>
  <c r="J23" i="1"/>
  <c r="O23" i="1"/>
  <c r="Q23" i="1"/>
  <c r="F24" i="1"/>
  <c r="J24" i="1"/>
  <c r="O24" i="1"/>
  <c r="Q24" i="1"/>
  <c r="F25" i="1"/>
  <c r="J25" i="1"/>
  <c r="O25" i="1"/>
  <c r="Q25" i="1"/>
  <c r="F26" i="1"/>
  <c r="J26" i="1"/>
  <c r="O26" i="1"/>
  <c r="Q26" i="1"/>
  <c r="F27" i="1"/>
  <c r="J27" i="1"/>
  <c r="O27" i="1"/>
  <c r="Q27" i="1"/>
  <c r="F28" i="1"/>
  <c r="J28" i="1"/>
  <c r="O28" i="1"/>
  <c r="Q28" i="1"/>
  <c r="F29" i="1"/>
  <c r="J29" i="1"/>
  <c r="O29" i="1"/>
  <c r="Q29" i="1"/>
  <c r="F30" i="1"/>
  <c r="J30" i="1"/>
  <c r="O30" i="1"/>
  <c r="Q30" i="1"/>
  <c r="F31" i="1"/>
  <c r="J31" i="1"/>
  <c r="O31" i="1"/>
  <c r="Q31" i="1"/>
  <c r="F32" i="1"/>
  <c r="J32" i="1"/>
  <c r="O32" i="1"/>
  <c r="Q32" i="1"/>
  <c r="F33" i="1"/>
  <c r="J33" i="1"/>
  <c r="O33" i="1"/>
  <c r="Q33" i="1"/>
  <c r="F34" i="1"/>
  <c r="J34" i="1"/>
  <c r="O34" i="1"/>
  <c r="Q34" i="1"/>
  <c r="F35" i="1"/>
  <c r="J35" i="1"/>
  <c r="O35" i="1"/>
  <c r="Q35" i="1"/>
  <c r="F36" i="1"/>
  <c r="J36" i="1"/>
  <c r="O36" i="1"/>
  <c r="Q36" i="1"/>
  <c r="F37" i="1"/>
  <c r="J37" i="1"/>
  <c r="O37" i="1"/>
  <c r="Q37" i="1"/>
  <c r="F38" i="1"/>
  <c r="J38" i="1"/>
  <c r="O38" i="1"/>
  <c r="Q38" i="1"/>
  <c r="F39" i="1"/>
  <c r="J39" i="1"/>
  <c r="O39" i="1"/>
  <c r="Q39" i="1"/>
  <c r="F40" i="1"/>
  <c r="J40" i="1"/>
  <c r="O40" i="1"/>
  <c r="Q40" i="1"/>
  <c r="F41" i="1"/>
  <c r="J41" i="1"/>
  <c r="O41" i="1"/>
  <c r="Q41" i="1"/>
  <c r="F42" i="1"/>
  <c r="J42" i="1"/>
  <c r="O42" i="1"/>
  <c r="Q42" i="1"/>
  <c r="F43" i="1"/>
  <c r="J43" i="1"/>
  <c r="O43" i="1"/>
  <c r="Q43" i="1"/>
  <c r="Q44" i="1"/>
  <c r="N44" i="1"/>
  <c r="G44" i="1"/>
  <c r="H44" i="1"/>
  <c r="I44" i="1"/>
  <c r="E25" i="4"/>
  <c r="I25" i="4"/>
  <c r="E26" i="4"/>
  <c r="I26" i="4"/>
  <c r="E27" i="4"/>
  <c r="I27" i="4"/>
  <c r="E28" i="4"/>
  <c r="I28" i="4"/>
  <c r="E29" i="4"/>
  <c r="I29" i="4"/>
  <c r="I30" i="4"/>
  <c r="F17" i="4"/>
  <c r="G7" i="4"/>
  <c r="G8" i="4"/>
  <c r="G9" i="4"/>
  <c r="G10" i="4"/>
  <c r="G11" i="4"/>
  <c r="G12" i="4"/>
  <c r="G13" i="4"/>
  <c r="G14" i="4"/>
  <c r="G15" i="4"/>
  <c r="G16" i="4"/>
  <c r="G17" i="4"/>
  <c r="U27" i="2"/>
  <c r="T27" i="2"/>
  <c r="S27" i="2"/>
  <c r="R27" i="2"/>
  <c r="P27" i="2"/>
  <c r="U406" i="2"/>
  <c r="U407" i="2"/>
  <c r="U408" i="2"/>
  <c r="U409" i="2"/>
  <c r="U410" i="2"/>
  <c r="U411" i="2"/>
  <c r="U412" i="2"/>
  <c r="T412" i="2"/>
  <c r="S412" i="2"/>
  <c r="R412" i="2"/>
  <c r="Q412" i="2"/>
  <c r="P412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T405" i="2"/>
  <c r="S405" i="2"/>
  <c r="R405" i="2"/>
  <c r="Q405" i="2"/>
  <c r="P405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T390" i="2"/>
  <c r="S390" i="2"/>
  <c r="R390" i="2"/>
  <c r="Q390" i="2"/>
  <c r="P390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T372" i="2"/>
  <c r="S372" i="2"/>
  <c r="R372" i="2"/>
  <c r="Q372" i="2"/>
  <c r="P372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54" i="2"/>
  <c r="T355" i="2"/>
  <c r="S355" i="2"/>
  <c r="R355" i="2"/>
  <c r="P355" i="2"/>
  <c r="T331" i="2"/>
  <c r="S331" i="2"/>
  <c r="R331" i="2"/>
  <c r="Q331" i="2"/>
  <c r="P331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T307" i="2"/>
  <c r="S307" i="2"/>
  <c r="R307" i="2"/>
  <c r="Q307" i="2"/>
  <c r="P307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88" i="2"/>
  <c r="Q289" i="2"/>
  <c r="T289" i="2"/>
  <c r="S289" i="2"/>
  <c r="R289" i="2"/>
  <c r="P289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55" i="2"/>
  <c r="T255" i="2"/>
  <c r="S255" i="2"/>
  <c r="R255" i="2"/>
  <c r="P255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23" i="2"/>
  <c r="Q224" i="2"/>
  <c r="T224" i="2"/>
  <c r="S224" i="2"/>
  <c r="R224" i="2"/>
  <c r="P22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204" i="2"/>
  <c r="T205" i="2"/>
  <c r="S205" i="2"/>
  <c r="R205" i="2"/>
  <c r="Q205" i="2"/>
  <c r="P205" i="2"/>
  <c r="T184" i="2"/>
  <c r="S184" i="2"/>
  <c r="R184" i="2"/>
  <c r="Q184" i="2"/>
  <c r="P184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57" i="2"/>
  <c r="Q158" i="2"/>
  <c r="T158" i="2"/>
  <c r="S158" i="2"/>
  <c r="R158" i="2"/>
  <c r="P158" i="2"/>
  <c r="T144" i="2"/>
  <c r="S144" i="2"/>
  <c r="R144" i="2"/>
  <c r="Q144" i="2"/>
  <c r="P144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T123" i="2"/>
  <c r="S123" i="2"/>
  <c r="R123" i="2"/>
  <c r="Q123" i="2"/>
  <c r="P123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105" i="2"/>
  <c r="T106" i="2"/>
  <c r="S106" i="2"/>
  <c r="R106" i="2"/>
  <c r="Q106" i="2"/>
  <c r="P106" i="2"/>
  <c r="T84" i="2"/>
  <c r="S84" i="2"/>
  <c r="R84" i="2"/>
  <c r="Q84" i="2"/>
  <c r="P84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T62" i="2"/>
  <c r="S62" i="2"/>
  <c r="R62" i="2"/>
  <c r="Q62" i="2"/>
  <c r="P62" i="2"/>
  <c r="E414" i="2"/>
  <c r="F414" i="2"/>
  <c r="G414" i="2"/>
  <c r="H414" i="2"/>
  <c r="I414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I388" i="2"/>
  <c r="H388" i="2"/>
  <c r="G388" i="2"/>
  <c r="F388" i="2"/>
  <c r="E388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I364" i="2"/>
  <c r="H364" i="2"/>
  <c r="G364" i="2"/>
  <c r="F364" i="2"/>
  <c r="E364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I336" i="2"/>
  <c r="H336" i="2"/>
  <c r="G336" i="2"/>
  <c r="F336" i="2"/>
  <c r="E33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I308" i="2"/>
  <c r="H308" i="2"/>
  <c r="G308" i="2"/>
  <c r="F308" i="2"/>
  <c r="E30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I296" i="2"/>
  <c r="H296" i="2"/>
  <c r="G296" i="2"/>
  <c r="F296" i="2"/>
  <c r="E296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I278" i="2"/>
  <c r="H278" i="2"/>
  <c r="G278" i="2"/>
  <c r="F278" i="2"/>
  <c r="E278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I261" i="2"/>
  <c r="H261" i="2"/>
  <c r="G261" i="2"/>
  <c r="F261" i="2"/>
  <c r="E261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F242" i="2"/>
  <c r="I242" i="2"/>
  <c r="H242" i="2"/>
  <c r="G242" i="2"/>
  <c r="E242" i="2"/>
  <c r="Q355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I228" i="2"/>
  <c r="H228" i="2"/>
  <c r="G228" i="2"/>
  <c r="F228" i="2"/>
  <c r="E228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I202" i="2"/>
  <c r="H202" i="2"/>
  <c r="G202" i="2"/>
  <c r="E202" i="2"/>
  <c r="I183" i="2"/>
  <c r="H183" i="2"/>
  <c r="G183" i="2"/>
  <c r="F183" i="2"/>
  <c r="E183" i="2"/>
  <c r="F151" i="2"/>
  <c r="F150" i="2"/>
  <c r="F149" i="2"/>
  <c r="F148" i="2"/>
  <c r="J148" i="2"/>
  <c r="F147" i="2"/>
  <c r="F146" i="2"/>
  <c r="F145" i="2"/>
  <c r="F144" i="2"/>
  <c r="J144" i="2"/>
  <c r="F143" i="2"/>
  <c r="F142" i="2"/>
  <c r="F141" i="2"/>
  <c r="F140" i="2"/>
  <c r="J140" i="2"/>
  <c r="F139" i="2"/>
  <c r="F138" i="2"/>
  <c r="F137" i="2"/>
  <c r="F136" i="2"/>
  <c r="J136" i="2"/>
  <c r="F135" i="2"/>
  <c r="F134" i="2"/>
  <c r="F133" i="2"/>
  <c r="F132" i="2"/>
  <c r="J132" i="2"/>
  <c r="F152" i="2"/>
  <c r="F153" i="2"/>
  <c r="F154" i="2"/>
  <c r="J154" i="2"/>
  <c r="I155" i="2"/>
  <c r="H155" i="2"/>
  <c r="G155" i="2"/>
  <c r="E155" i="2"/>
  <c r="J123" i="2"/>
  <c r="J124" i="2"/>
  <c r="J125" i="2"/>
  <c r="J126" i="2"/>
  <c r="J127" i="2"/>
  <c r="J128" i="2"/>
  <c r="J129" i="2"/>
  <c r="J130" i="2"/>
  <c r="J131" i="2"/>
  <c r="I131" i="2"/>
  <c r="H131" i="2"/>
  <c r="G131" i="2"/>
  <c r="F131" i="2"/>
  <c r="E13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I122" i="2"/>
  <c r="H122" i="2"/>
  <c r="G122" i="2"/>
  <c r="F122" i="2"/>
  <c r="E122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I101" i="2"/>
  <c r="H101" i="2"/>
  <c r="G101" i="2"/>
  <c r="F101" i="2"/>
  <c r="E101" i="2"/>
  <c r="I79" i="2"/>
  <c r="H79" i="2"/>
  <c r="G79" i="2"/>
  <c r="F79" i="2"/>
  <c r="E79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I47" i="2"/>
  <c r="H47" i="2"/>
  <c r="G47" i="2"/>
  <c r="F47" i="2"/>
  <c r="E4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I25" i="2"/>
  <c r="H25" i="2"/>
  <c r="G25" i="2"/>
  <c r="F25" i="2"/>
  <c r="E25" i="2"/>
  <c r="U413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0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1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3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4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4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3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4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J182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3" i="2"/>
  <c r="J153" i="2"/>
  <c r="J152" i="2"/>
  <c r="J151" i="2"/>
  <c r="J150" i="2"/>
  <c r="J149" i="2"/>
  <c r="J147" i="2"/>
  <c r="J146" i="2"/>
  <c r="J145" i="2"/>
  <c r="J143" i="2"/>
  <c r="J142" i="2"/>
  <c r="J141" i="2"/>
  <c r="J139" i="2"/>
  <c r="J138" i="2"/>
  <c r="J137" i="2"/>
  <c r="J135" i="2"/>
  <c r="J134" i="2"/>
  <c r="J133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U355" i="2"/>
  <c r="U289" i="2"/>
  <c r="U255" i="2"/>
  <c r="U224" i="2"/>
  <c r="U205" i="2"/>
  <c r="U158" i="2"/>
  <c r="U106" i="2"/>
  <c r="F155" i="2"/>
  <c r="J155" i="2"/>
  <c r="J79" i="2"/>
  <c r="I43" i="14"/>
  <c r="I42" i="14"/>
  <c r="I41" i="14"/>
  <c r="I40" i="14"/>
  <c r="E39" i="14"/>
  <c r="I39" i="14"/>
  <c r="I38" i="14"/>
  <c r="I37" i="14"/>
  <c r="E36" i="14"/>
  <c r="I36" i="14"/>
  <c r="E35" i="14"/>
  <c r="I35" i="14"/>
  <c r="E34" i="14"/>
  <c r="I34" i="14"/>
  <c r="E33" i="14"/>
  <c r="I33" i="14"/>
  <c r="I32" i="14"/>
  <c r="E31" i="14"/>
  <c r="I31" i="14"/>
  <c r="I30" i="14"/>
  <c r="I29" i="14"/>
  <c r="E28" i="14"/>
  <c r="I28" i="14"/>
  <c r="I27" i="14"/>
  <c r="I26" i="14"/>
  <c r="I25" i="14"/>
  <c r="I24" i="14"/>
  <c r="I23" i="14"/>
  <c r="I22" i="14"/>
  <c r="E21" i="14"/>
  <c r="I21" i="14"/>
  <c r="I20" i="14"/>
  <c r="I19" i="14"/>
  <c r="I18" i="14"/>
  <c r="E17" i="14"/>
  <c r="I17" i="14"/>
  <c r="I16" i="14"/>
  <c r="E15" i="14"/>
  <c r="I15" i="14"/>
  <c r="I14" i="14"/>
  <c r="E13" i="14"/>
  <c r="I13" i="14"/>
  <c r="I12" i="14"/>
  <c r="I11" i="14"/>
  <c r="I10" i="14"/>
  <c r="I9" i="14"/>
  <c r="I8" i="14"/>
  <c r="I7" i="14"/>
  <c r="H44" i="14"/>
  <c r="G44" i="14"/>
  <c r="F44" i="14"/>
  <c r="D44" i="14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E44" i="14"/>
  <c r="I44" i="14"/>
  <c r="P44" i="1"/>
  <c r="O44" i="1"/>
  <c r="M44" i="1"/>
  <c r="L44" i="1"/>
  <c r="K44" i="1"/>
  <c r="J44" i="1"/>
  <c r="F44" i="1"/>
  <c r="E44" i="1"/>
  <c r="D44" i="1"/>
  <c r="H30" i="4"/>
  <c r="G30" i="4"/>
  <c r="F30" i="4"/>
  <c r="D30" i="4"/>
  <c r="E30" i="4"/>
  <c r="C30" i="4"/>
  <c r="E17" i="4"/>
  <c r="D17" i="4"/>
  <c r="C17" i="4"/>
  <c r="G5" i="8"/>
  <c r="B1" i="8"/>
  <c r="C1" i="8"/>
  <c r="F5" i="8"/>
  <c r="F14" i="8"/>
  <c r="C5" i="8"/>
  <c r="F19" i="8"/>
  <c r="F9" i="8"/>
  <c r="F12" i="8"/>
  <c r="F11" i="8"/>
  <c r="F10" i="8"/>
  <c r="F17" i="8"/>
  <c r="F18" i="8"/>
  <c r="F8" i="8"/>
  <c r="F16" i="8"/>
  <c r="F13" i="8"/>
  <c r="F15" i="8"/>
  <c r="B5" i="8"/>
  <c r="B10" i="8"/>
  <c r="B16" i="8"/>
  <c r="B17" i="8"/>
  <c r="B14" i="8"/>
  <c r="B8" i="8"/>
  <c r="B11" i="8"/>
  <c r="B18" i="8"/>
  <c r="B12" i="8"/>
  <c r="B9" i="8"/>
  <c r="B13" i="8"/>
  <c r="B19" i="8"/>
  <c r="B15" i="8"/>
  <c r="F6" i="8"/>
  <c r="B6" i="8"/>
</calcChain>
</file>

<file path=xl/sharedStrings.xml><?xml version="1.0" encoding="utf-8"?>
<sst xmlns="http://schemas.openxmlformats.org/spreadsheetml/2006/main" count="1152" uniqueCount="947">
  <si>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</si>
  <si>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</si>
  <si>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</si>
  <si>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</si>
  <si>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</si>
  <si>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</si>
  <si>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</si>
  <si>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</si>
  <si>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</si>
  <si>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</si>
  <si>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</si>
  <si>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</si>
  <si>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</si>
  <si>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</si>
  <si>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</si>
  <si>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</si>
  <si>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</si>
  <si>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</si>
  <si>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</si>
  <si>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</si>
  <si>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</si>
  <si>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</si>
  <si>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</si>
  <si>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Table I</t>
  </si>
  <si>
    <t>Table II</t>
  </si>
  <si>
    <t>Table IV</t>
  </si>
  <si>
    <t>Total Allocation</t>
  </si>
  <si>
    <t>FGN (see Table II)</t>
  </si>
  <si>
    <t>Note :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</si>
  <si>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</si>
  <si>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</si>
  <si>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</si>
  <si>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</si>
  <si>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</si>
  <si>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</si>
  <si>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</si>
  <si>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</si>
  <si>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Payment for Fertilizer, State Water Supply Project, State Agricultural Project and National Fadama Project</t>
  </si>
  <si>
    <t>Exchange Gain Difference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</si>
  <si>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</si>
  <si>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</si>
  <si>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</si>
  <si>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</si>
  <si>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</si>
  <si>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</si>
  <si>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</si>
  <si>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</si>
  <si>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</si>
  <si>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</si>
  <si>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</si>
  <si>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</si>
  <si>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</si>
  <si>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</si>
  <si>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</si>
  <si>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</si>
  <si>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</si>
  <si>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</si>
  <si>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</si>
  <si>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</si>
  <si>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</si>
  <si>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</si>
  <si>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</si>
  <si>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</si>
  <si>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</si>
  <si>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</si>
  <si>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</si>
  <si>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</si>
  <si>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</si>
  <si>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</si>
  <si>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</si>
  <si>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</si>
  <si>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</si>
  <si>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</si>
  <si>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</si>
  <si>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</si>
  <si>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</si>
  <si>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</si>
  <si>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</si>
  <si>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</si>
  <si>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</si>
  <si>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</si>
  <si>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</si>
  <si>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</si>
  <si>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</si>
  <si>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</si>
  <si>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</si>
  <si>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</si>
  <si>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</si>
  <si>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</si>
  <si>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</si>
  <si>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</si>
  <si>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</si>
  <si>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</si>
  <si>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</si>
  <si>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</si>
  <si>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</si>
  <si>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</si>
  <si>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</si>
  <si>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</si>
  <si>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</si>
  <si>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</si>
  <si>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</si>
  <si>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</si>
  <si>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</si>
  <si>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</si>
  <si>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</si>
  <si>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</si>
  <si>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</si>
  <si>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</si>
  <si>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</si>
  <si>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</si>
  <si>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</si>
  <si>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</si>
  <si>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</si>
  <si>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</si>
  <si>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</si>
  <si>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</si>
  <si>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</si>
  <si>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</si>
  <si>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</si>
  <si>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</si>
  <si>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</si>
  <si>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</si>
  <si>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</si>
  <si>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</si>
  <si>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</si>
  <si>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</si>
  <si>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</si>
  <si>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</si>
  <si>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</si>
  <si>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</si>
  <si>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</si>
  <si>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</si>
  <si>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</si>
  <si>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</si>
  <si>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</si>
  <si>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</si>
  <si>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</si>
  <si>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</si>
  <si>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</si>
  <si>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</si>
  <si>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</si>
  <si>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</si>
  <si>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</si>
  <si>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</si>
  <si>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</si>
  <si>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</si>
  <si>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</si>
  <si>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</si>
  <si>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</si>
  <si>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</si>
  <si>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</si>
  <si>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</si>
  <si>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</si>
  <si>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</si>
  <si>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</si>
  <si>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</si>
  <si>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</si>
  <si>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</si>
  <si>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</si>
  <si>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</si>
  <si>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</si>
  <si>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</si>
  <si>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</si>
  <si>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</si>
  <si>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</si>
  <si>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</si>
  <si>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</si>
  <si>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</si>
  <si>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</si>
  <si>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</si>
  <si>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</si>
  <si>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</si>
  <si>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</si>
  <si>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</si>
  <si>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</si>
  <si>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</si>
  <si>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</si>
  <si>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</si>
  <si>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</si>
  <si>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</si>
  <si>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</si>
  <si>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</si>
  <si>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</si>
  <si>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</si>
  <si>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</si>
  <si>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</si>
  <si>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</si>
  <si>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</si>
  <si>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</si>
  <si>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</si>
  <si>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</si>
  <si>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</si>
  <si>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</si>
  <si>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</si>
  <si>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</si>
  <si>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</si>
  <si>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</si>
  <si>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</si>
  <si>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</si>
  <si>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</si>
  <si>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</si>
  <si>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</si>
  <si>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</si>
  <si>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</si>
  <si>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</si>
  <si>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</si>
  <si>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</si>
  <si>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</si>
  <si>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</si>
  <si>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</si>
  <si>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</si>
  <si>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</si>
  <si>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</si>
  <si>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</si>
  <si>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</si>
  <si>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</si>
  <si>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</si>
  <si>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</si>
  <si>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</si>
  <si>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</si>
  <si>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</si>
  <si>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</si>
  <si>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</si>
  <si>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</si>
  <si>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</si>
  <si>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</si>
  <si>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</si>
  <si>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</si>
  <si>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</si>
  <si>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</si>
  <si>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</si>
  <si>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</si>
  <si>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</si>
  <si>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</si>
  <si>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</si>
  <si>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</si>
  <si>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</si>
  <si>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</si>
  <si>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</si>
  <si>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</si>
  <si>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</si>
  <si>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</si>
  <si>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</si>
  <si>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</si>
  <si>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</si>
  <si>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</si>
  <si>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</si>
  <si>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</si>
  <si>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</si>
  <si>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</si>
  <si>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</si>
  <si>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</si>
  <si>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</si>
  <si>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</si>
  <si>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</si>
  <si>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</si>
  <si>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</si>
  <si>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</si>
  <si>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</si>
  <si>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</si>
  <si>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</si>
  <si>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</si>
  <si>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</si>
  <si>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</si>
  <si>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</si>
  <si>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</si>
  <si>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</si>
  <si>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</si>
  <si>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</si>
  <si>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</si>
  <si>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</si>
  <si>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</si>
  <si>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</si>
  <si>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</si>
  <si>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</si>
  <si>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</si>
  <si>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</si>
  <si>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</si>
  <si>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</si>
  <si>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</si>
  <si>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</si>
  <si>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</si>
  <si>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</si>
  <si>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</si>
  <si>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</si>
  <si>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</si>
  <si>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</si>
  <si>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</si>
  <si>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</si>
  <si>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AFIKPO SOUTH EDDA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</si>
  <si>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</si>
  <si>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</si>
  <si>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</si>
  <si>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</si>
  <si>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</si>
  <si>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</si>
  <si>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</si>
  <si>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</si>
  <si>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</si>
  <si>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</si>
  <si>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</si>
  <si>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</si>
  <si>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</si>
  <si>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</si>
  <si>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</si>
  <si>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</si>
  <si>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</si>
  <si>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</si>
  <si>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</si>
  <si>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</si>
  <si>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</si>
  <si>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</si>
  <si>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</si>
  <si>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</si>
  <si>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</si>
  <si>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</si>
  <si>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</si>
  <si>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</si>
  <si>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</si>
  <si>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</si>
  <si>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</si>
  <si>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</si>
  <si>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</si>
  <si>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</si>
  <si>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</si>
  <si>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</si>
  <si>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</si>
  <si>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</si>
  <si>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</si>
  <si>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</si>
  <si>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</si>
  <si>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</si>
  <si>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</si>
  <si>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</si>
  <si>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</si>
  <si>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</si>
  <si>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</si>
  <si>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</si>
  <si>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</si>
  <si>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</si>
  <si>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</si>
  <si>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</si>
  <si>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</si>
  <si>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</si>
  <si>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</si>
  <si>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</si>
  <si>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</si>
  <si>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</si>
  <si>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</si>
  <si>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</si>
  <si>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</si>
  <si>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</si>
  <si>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BILLIRE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</si>
  <si>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</si>
  <si>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</si>
  <si>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</si>
  <si>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</si>
  <si>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</si>
  <si>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</si>
  <si>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</si>
  <si>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</si>
  <si>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</si>
  <si>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</si>
  <si>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</si>
  <si>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</si>
  <si>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</si>
  <si>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</si>
  <si>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</si>
  <si>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</si>
  <si>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</si>
  <si>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</si>
  <si>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</si>
  <si>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</si>
  <si>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</si>
  <si>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</si>
  <si>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</si>
  <si>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</si>
  <si>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</si>
  <si>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</si>
  <si>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</si>
  <si>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</si>
  <si>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</si>
  <si>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</si>
  <si>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</si>
  <si>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</si>
  <si>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</si>
  <si>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</si>
  <si>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</si>
  <si>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</si>
  <si>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</si>
  <si>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</si>
  <si>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</si>
  <si>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</si>
  <si>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</si>
  <si>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</si>
  <si>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</si>
  <si>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</si>
  <si>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</si>
  <si>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</si>
  <si>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</si>
  <si>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</si>
  <si>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</si>
  <si>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</si>
  <si>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</si>
  <si>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</si>
  <si>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</si>
  <si>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</si>
  <si>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</si>
  <si>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</si>
  <si>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</si>
  <si>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</si>
  <si>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</si>
  <si>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</si>
  <si>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</si>
  <si>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</si>
  <si>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</si>
  <si>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</si>
  <si>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</si>
  <si>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</si>
  <si>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</si>
  <si>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</si>
  <si>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</si>
  <si>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</si>
  <si>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</si>
  <si>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</si>
  <si>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</si>
  <si>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</si>
  <si>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</si>
  <si>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</si>
  <si>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</si>
  <si>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</si>
  <si>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</si>
  <si>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</si>
  <si>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</si>
  <si>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</si>
  <si>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</si>
  <si>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</si>
  <si>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</si>
  <si>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</si>
  <si>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</si>
  <si>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</si>
  <si>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</si>
  <si>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</si>
  <si>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</si>
  <si>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</si>
  <si>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</si>
  <si>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</si>
  <si>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</si>
  <si>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</si>
  <si>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</si>
  <si>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</si>
  <si>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</si>
  <si>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</si>
  <si>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</si>
  <si>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</si>
  <si>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</si>
  <si>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</si>
  <si>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</si>
  <si>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</si>
  <si>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</si>
  <si>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</si>
  <si>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</si>
  <si>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</si>
  <si>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</si>
  <si>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</si>
  <si>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</si>
  <si>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</si>
  <si>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</si>
  <si>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</si>
  <si>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</si>
  <si>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</si>
  <si>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</si>
  <si>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</si>
  <si>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</si>
  <si>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</si>
  <si>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</si>
  <si>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</si>
  <si>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</si>
  <si>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</si>
  <si>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</si>
  <si>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</si>
  <si>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</si>
  <si>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</si>
  <si>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</si>
  <si>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</si>
  <si>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</si>
  <si>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</si>
  <si>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</si>
  <si>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</si>
  <si>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</si>
  <si>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</si>
  <si>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</si>
  <si>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</si>
  <si>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</si>
  <si>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</si>
  <si>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</si>
  <si>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</si>
  <si>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</si>
  <si>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</si>
  <si>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</si>
  <si>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</si>
  <si>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</si>
  <si>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</si>
  <si>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</si>
  <si>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</si>
  <si>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</si>
  <si>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</si>
  <si>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</si>
  <si>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</si>
  <si>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</si>
  <si>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</si>
  <si>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</si>
  <si>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</si>
  <si>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</si>
  <si>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</si>
  <si>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</si>
  <si>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</si>
  <si>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</si>
  <si>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</si>
  <si>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</si>
  <si>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</si>
  <si>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</si>
  <si>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</si>
  <si>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</si>
  <si>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</si>
  <si>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</si>
  <si>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</si>
  <si>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</si>
  <si>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</si>
  <si>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</si>
  <si>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</si>
  <si>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</si>
  <si>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</si>
  <si>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</si>
  <si>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</si>
  <si>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</si>
  <si>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</si>
  <si>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</si>
  <si>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</si>
  <si>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</si>
  <si>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</si>
  <si>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</si>
  <si>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</si>
  <si>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</si>
  <si>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</si>
  <si>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</si>
  <si>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</si>
  <si>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</si>
  <si>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</si>
  <si>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</si>
  <si>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</si>
  <si>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</si>
  <si>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</si>
  <si>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</si>
  <si>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</si>
  <si>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</si>
  <si>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</si>
  <si>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</si>
  <si>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</si>
  <si>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</si>
  <si>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</si>
  <si>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</si>
  <si>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</si>
  <si>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</si>
  <si>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</si>
  <si>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</si>
  <si>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</si>
  <si>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</si>
  <si>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</si>
  <si>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</si>
  <si>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</si>
  <si>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</si>
  <si>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</si>
  <si>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</si>
  <si>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</si>
  <si>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</si>
  <si>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</si>
  <si>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</si>
  <si>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</si>
  <si>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</si>
  <si>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</si>
  <si>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</si>
  <si>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</si>
  <si>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</si>
  <si>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</si>
  <si>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</si>
  <si>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</si>
  <si>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</si>
  <si>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</si>
  <si>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</si>
  <si>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</si>
  <si>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</si>
  <si>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</si>
  <si>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</si>
  <si>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</si>
  <si>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</si>
  <si>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</si>
  <si>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</si>
  <si>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</si>
  <si>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</si>
  <si>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</si>
  <si>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</si>
  <si>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</si>
  <si>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</si>
  <si>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</si>
  <si>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</si>
  <si>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</si>
  <si>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</si>
  <si>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</si>
  <si>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</si>
  <si>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</si>
  <si>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</si>
  <si>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</si>
  <si>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</si>
  <si>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</si>
  <si>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</si>
  <si>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</si>
  <si>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</si>
  <si>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</si>
  <si>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</si>
  <si>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</si>
  <si>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</si>
  <si>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</si>
  <si>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</si>
  <si>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</si>
  <si>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</si>
  <si>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</si>
  <si>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</si>
  <si>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</si>
  <si>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</si>
  <si>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</si>
  <si>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</si>
  <si>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</si>
  <si>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</si>
  <si>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</si>
  <si>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</si>
  <si>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</si>
  <si>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</si>
  <si>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</si>
  <si>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ODEDA</t>
  </si>
  <si>
    <t>ODOGBOLU</t>
  </si>
  <si>
    <t>OGUN WATER SIDE</t>
  </si>
  <si>
    <t>SAGAMU</t>
  </si>
  <si>
    <t>AKOKO NORTH EAST</t>
  </si>
  <si>
    <t>AKOKO NORTH WEST</t>
  </si>
  <si>
    <t>AKOKO SOUTH WEST</t>
  </si>
  <si>
    <t>AKOKO SOUTH</t>
  </si>
  <si>
    <t>AKURE NORTH</t>
  </si>
  <si>
    <t>AKURE SOUTH</t>
  </si>
  <si>
    <t>IDANRE</t>
  </si>
  <si>
    <t>IFEDORE</t>
  </si>
  <si>
    <t>IKALE/OKITIPUPA</t>
  </si>
  <si>
    <t>ILAJE WEST</t>
  </si>
  <si>
    <t>ILAJE/ESE-EDO</t>
  </si>
  <si>
    <t>ILEOLUJI/OKEIGBO</t>
  </si>
  <si>
    <t>ODE 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</si>
  <si>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</si>
  <si>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</si>
  <si>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</si>
  <si>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</si>
  <si>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</si>
  <si>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</si>
  <si>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</si>
  <si>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AYEDADE</t>
  </si>
  <si>
    <t>AYEDIRE</t>
  </si>
  <si>
    <t>BOLAWADURO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</si>
  <si>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</si>
  <si>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</si>
  <si>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</si>
  <si>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</si>
  <si>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</si>
  <si>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</si>
  <si>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</si>
  <si>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</si>
  <si>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</si>
  <si>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</si>
  <si>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</si>
  <si>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ILESA EAST</t>
  </si>
  <si>
    <t>ILESHA WEST</t>
  </si>
  <si>
    <t>IREWOLE</t>
  </si>
  <si>
    <t>ISOKAN</t>
  </si>
  <si>
    <t>IWO</t>
  </si>
  <si>
    <t>OBOKUM</t>
  </si>
  <si>
    <t>ODO 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</si>
  <si>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</si>
  <si>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</si>
  <si>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</si>
  <si>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</si>
  <si>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</si>
  <si>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</si>
  <si>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</si>
  <si>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</si>
  <si>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ATIGBO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</si>
  <si>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</si>
  <si>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</si>
  <si>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</si>
  <si>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</si>
  <si>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</si>
  <si>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</si>
  <si>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</si>
  <si>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IDDO</t>
  </si>
  <si>
    <t>SAKI WEST</t>
  </si>
  <si>
    <t>IREPO</t>
  </si>
  <si>
    <t>ISEYIN</t>
  </si>
  <si>
    <t>ITESIWAJU</t>
  </si>
  <si>
    <t>IWAJOWA</t>
  </si>
  <si>
    <t>IYAMAPO/OLORUNSOGO</t>
  </si>
  <si>
    <t>KAJOLA</t>
  </si>
  <si>
    <t>LAGEMU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</si>
  <si>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</si>
  <si>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</si>
  <si>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</si>
  <si>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</si>
  <si>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</si>
  <si>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</si>
  <si>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</si>
  <si>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</si>
  <si>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</si>
  <si>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</si>
  <si>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</si>
  <si>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</si>
  <si>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</si>
  <si>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</si>
  <si>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</si>
  <si>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</si>
  <si>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</si>
  <si>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</si>
  <si>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</si>
  <si>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</si>
  <si>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</si>
  <si>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</si>
  <si>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</si>
  <si>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</si>
  <si>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</si>
  <si>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</si>
  <si>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</si>
  <si>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</si>
  <si>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</si>
  <si>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</si>
  <si>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</si>
  <si>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</si>
  <si>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</si>
  <si>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</si>
  <si>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</si>
  <si>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</si>
  <si>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</si>
  <si>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</si>
  <si>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</si>
  <si>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</si>
  <si>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</si>
  <si>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</si>
  <si>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</si>
  <si>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</si>
  <si>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</si>
  <si>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</si>
  <si>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</si>
  <si>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</si>
  <si>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</si>
  <si>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</si>
  <si>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</si>
  <si>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 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</si>
  <si>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</si>
  <si>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</si>
  <si>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</si>
  <si>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</si>
  <si>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</si>
  <si>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</si>
  <si>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</si>
  <si>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</si>
  <si>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</si>
  <si>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</si>
  <si>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</si>
  <si>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</si>
  <si>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</si>
  <si>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</si>
  <si>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</si>
  <si>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</si>
  <si>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</si>
  <si>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</si>
  <si>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</si>
  <si>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</si>
  <si>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</si>
  <si>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</si>
  <si>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</si>
  <si>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</si>
  <si>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</si>
  <si>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</si>
  <si>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</si>
  <si>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</si>
  <si>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</si>
  <si>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</si>
  <si>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</si>
  <si>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</si>
  <si>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</si>
  <si>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</si>
  <si>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</si>
  <si>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</si>
  <si>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</si>
  <si>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</si>
  <si>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</si>
  <si>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</si>
  <si>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</si>
  <si>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</si>
  <si>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</si>
  <si>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</si>
  <si>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</si>
  <si>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</si>
  <si>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</si>
  <si>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</si>
  <si>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</si>
  <si>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</si>
  <si>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</si>
  <si>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</si>
  <si>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</si>
  <si>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</si>
  <si>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</si>
  <si>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</si>
  <si>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</si>
  <si>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</si>
  <si>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</si>
  <si>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</si>
  <si>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</si>
  <si>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</si>
  <si>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</si>
  <si>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</si>
  <si>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</si>
  <si>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</si>
  <si>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</si>
  <si>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</si>
  <si>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</si>
  <si>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</si>
  <si>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</si>
  <si>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</si>
  <si>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</si>
  <si>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</si>
  <si>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</si>
  <si>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IJEBU NORTH-EAST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</si>
  <si>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</si>
  <si>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</si>
  <si>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</si>
  <si>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</si>
  <si>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</si>
  <si>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</si>
  <si>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</si>
  <si>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</si>
  <si>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</si>
  <si>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</si>
  <si>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</si>
  <si>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</si>
  <si>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</si>
  <si>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</si>
  <si>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</si>
  <si>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</si>
  <si>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</si>
  <si>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</si>
  <si>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</si>
  <si>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</si>
  <si>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</si>
  <si>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</si>
  <si>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</si>
  <si>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</si>
  <si>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</si>
  <si>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</si>
  <si>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</si>
  <si>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</si>
  <si>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</si>
  <si>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</si>
  <si>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</si>
  <si>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</si>
  <si>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</si>
  <si>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</si>
  <si>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</si>
  <si>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</si>
  <si>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</si>
  <si>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</si>
  <si>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</si>
  <si>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</si>
  <si>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</si>
  <si>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</si>
  <si>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</si>
  <si>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</si>
  <si>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</si>
  <si>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</si>
  <si>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</si>
  <si>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</si>
  <si>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</si>
  <si>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</si>
  <si>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</si>
  <si>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</si>
  <si>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</si>
  <si>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</si>
  <si>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</si>
  <si>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IBARAPA EAST (IFELOJU)</t>
  </si>
  <si>
    <t>Less Deductions</t>
  </si>
  <si>
    <t>4= 2-3</t>
  </si>
  <si>
    <t>Distribution of Exchange Gain</t>
  </si>
  <si>
    <t>Total (States)</t>
  </si>
  <si>
    <t>Deduction</t>
  </si>
  <si>
    <t>FCT, ABUJA</t>
  </si>
  <si>
    <t>Total LGCs</t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</si>
  <si>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</si>
  <si>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Summary of Gross Revenue Allocation by Federation Account Allocation Committee for the Month of February, 2020 Shared in March, 2020</t>
  </si>
  <si>
    <t>Cost of Collections - DPR</t>
  </si>
  <si>
    <t xml:space="preserve"> Cost of Collections - FIRS</t>
  </si>
  <si>
    <t xml:space="preserve"> Refund FIRS</t>
  </si>
  <si>
    <t xml:space="preserve"> Refund DPR</t>
  </si>
  <si>
    <t>Distribution of '=N= 15.198 from FOREX Equalisation Account</t>
  </si>
  <si>
    <t>North East Development Commission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</si>
  <si>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</si>
  <si>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t>Distribution of Revenue Allocation to FGN by Federation Account Allocation Committee for the Month of February, 2020 Shared in March, 2020</t>
  </si>
  <si>
    <t>Zainab S. Ahmed</t>
  </si>
  <si>
    <t>Distribution of Revenue Allocation to State Governments by Federation Account Allocation Committee for the month of February, 2020 Shared in March, 2020</t>
  </si>
  <si>
    <t>Net VAT</t>
  </si>
  <si>
    <t>16=6+11+12+13</t>
  </si>
  <si>
    <t>8(4+5+6+7)</t>
  </si>
  <si>
    <t>Exchange Gain Allocation</t>
  </si>
  <si>
    <t>₦</t>
  </si>
  <si>
    <t>10(4+5+6+7+8)</t>
  </si>
  <si>
    <t>Summary of Distribution of Revenue Allocation to Local Government Councils by Federation Account Allocation Committee for the month of February, 2020 Shared in March, 2020</t>
  </si>
  <si>
    <t>Distribution of Revenue Allocation to Local Government Councils by Federation Account Allocation Committee for the Month of February, 2020 Shared in March, 2020</t>
  </si>
  <si>
    <t>Hon. Minister of Finance, Budget &amp; National Planning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</si>
  <si>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 Salary Bailout,</t>
    </r>
  </si>
  <si>
    <t>17=10+11+12+15</t>
  </si>
  <si>
    <t>APPROVED STATES REVENUE SHARING TEMPLATE</t>
  </si>
  <si>
    <t>STATE</t>
  </si>
  <si>
    <t>EQUALITY 40%</t>
  </si>
  <si>
    <t>POPULATION 30%</t>
  </si>
  <si>
    <t>INDICES POPULATION</t>
  </si>
  <si>
    <t>LANDMASS (50% OF 10%)</t>
  </si>
  <si>
    <t>INDICES LANDMASS</t>
  </si>
  <si>
    <t>TERRAIN (50% OF 10%)</t>
  </si>
  <si>
    <t>REVENUE EFFORT (10%)</t>
  </si>
  <si>
    <t>INDICES REVENUE</t>
  </si>
  <si>
    <t>PRIMARY ENROLMENT (24% OF 10%)</t>
  </si>
  <si>
    <t>INDICES PRIMARY ENROLMENT</t>
  </si>
  <si>
    <t>DIRECT SEC (8% OF 10%)</t>
  </si>
  <si>
    <t>INDICES ENR</t>
  </si>
  <si>
    <t>INVERSE SE (8% OF 10%)</t>
  </si>
  <si>
    <t>HOSPITAL B (30% OF 10%)</t>
  </si>
  <si>
    <t>INDICES HOS</t>
  </si>
  <si>
    <t>WATER SUPPLY SPREAD</t>
  </si>
  <si>
    <t>INDICES WAT (8% OF 10%)</t>
  </si>
  <si>
    <t>RAINFALL P (15% OF 10%)</t>
  </si>
  <si>
    <t>TOTAL INDICES</t>
  </si>
  <si>
    <t>GRAND TOTAL</t>
  </si>
  <si>
    <t>INDICES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</si>
</sst>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#,##0.00000"/>
    <numFmt numFmtId="168" formatCode="#,##0.0000"/>
    <numFmt numFmtId="169" formatCode="#,##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20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20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0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8"/>
      <name val="Arial"/>
      <family val="2"/>
    </font>
    <font>
      <sz val="10"/>
      <name val="Arial"/>
    </font>
    <font>
      <b/>
      <sz val="14"/>
      <color theme="1"/>
      <name val="Corbel"/>
      <family val="2"/>
    </font>
    <font>
      <b/>
      <sz val="11"/>
      <color theme="1"/>
      <name val="Corbel"/>
      <family val="2"/>
    </font>
    <font>
      <b/>
      <sz val="9"/>
      <color theme="1"/>
      <name val="Corbel"/>
      <family val="2"/>
    </font>
    <font>
      <b/>
      <sz val="10"/>
      <name val="Corbel"/>
      <family val="2"/>
    </font>
    <font>
      <sz val="10"/>
      <name val="Corbel"/>
      <family val="2"/>
    </font>
    <font>
      <sz val="11"/>
      <color theme="1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29" fillId="0" borderId="0"/>
  </cellStyleXfs>
  <cellXfs count="21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0" fontId="7" fillId="0" borderId="0" xfId="0" applyFont="1"/>
    <xf numFmtId="0" fontId="2" fillId="0" borderId="6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43" fontId="0" fillId="0" borderId="0" xfId="0" applyNumberFormat="1"/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10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3" fillId="0" borderId="0" xfId="0" applyFont="1" applyAlignment="1"/>
    <xf numFmtId="0" fontId="14" fillId="0" borderId="0" xfId="0" applyFont="1" applyBorder="1" applyAlignment="1"/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/>
    <xf numFmtId="0" fontId="12" fillId="0" borderId="10" xfId="0" applyFont="1" applyBorder="1" applyAlignment="1"/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164" fontId="12" fillId="0" borderId="0" xfId="1" applyFont="1" applyBorder="1" applyAlignment="1"/>
    <xf numFmtId="164" fontId="12" fillId="0" borderId="0" xfId="1" applyFont="1" applyBorder="1" applyAlignment="1">
      <alignment horizontal="center"/>
    </xf>
    <xf numFmtId="0" fontId="15" fillId="0" borderId="0" xfId="0" applyFont="1"/>
    <xf numFmtId="164" fontId="12" fillId="0" borderId="0" xfId="1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5" xfId="0" quotePrefix="1" applyFont="1" applyBorder="1" applyAlignment="1">
      <alignment horizontal="center"/>
    </xf>
    <xf numFmtId="0" fontId="18" fillId="0" borderId="1" xfId="0" applyFont="1" applyBorder="1"/>
    <xf numFmtId="164" fontId="16" fillId="0" borderId="5" xfId="1" applyFont="1" applyBorder="1" applyAlignment="1"/>
    <xf numFmtId="164" fontId="16" fillId="0" borderId="5" xfId="1" applyFont="1" applyFill="1" applyBorder="1" applyAlignment="1"/>
    <xf numFmtId="164" fontId="16" fillId="0" borderId="1" xfId="1" applyFont="1" applyFill="1" applyBorder="1" applyAlignment="1"/>
    <xf numFmtId="0" fontId="18" fillId="0" borderId="1" xfId="0" applyFont="1" applyBorder="1" applyAlignment="1">
      <alignment wrapText="1"/>
    </xf>
    <xf numFmtId="164" fontId="16" fillId="0" borderId="1" xfId="1" applyFont="1" applyBorder="1" applyAlignment="1"/>
    <xf numFmtId="164" fontId="16" fillId="0" borderId="11" xfId="1" applyFont="1" applyBorder="1" applyAlignment="1"/>
    <xf numFmtId="0" fontId="18" fillId="0" borderId="0" xfId="0" applyFont="1"/>
    <xf numFmtId="43" fontId="18" fillId="0" borderId="0" xfId="0" applyNumberFormat="1" applyFont="1" applyAlignment="1">
      <alignment horizontal="right"/>
    </xf>
    <xf numFmtId="164" fontId="16" fillId="0" borderId="0" xfId="1" applyFont="1" applyAlignment="1">
      <alignment horizontal="center"/>
    </xf>
    <xf numFmtId="0" fontId="12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quotePrefix="1" applyFont="1" applyBorder="1" applyAlignment="1">
      <alignment horizontal="center"/>
    </xf>
    <xf numFmtId="164" fontId="16" fillId="0" borderId="0" xfId="1" applyFont="1" applyFill="1" applyBorder="1" applyAlignment="1"/>
    <xf numFmtId="164" fontId="16" fillId="0" borderId="0" xfId="1" applyFont="1" applyBorder="1" applyAlignment="1"/>
    <xf numFmtId="0" fontId="10" fillId="0" borderId="3" xfId="0" applyFont="1" applyBorder="1" applyAlignment="1"/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8" fillId="0" borderId="0" xfId="0" applyFont="1" applyBorder="1"/>
    <xf numFmtId="0" fontId="16" fillId="0" borderId="8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8" fillId="0" borderId="1" xfId="0" applyFont="1" applyBorder="1" applyAlignment="1"/>
    <xf numFmtId="164" fontId="18" fillId="0" borderId="6" xfId="1" applyFont="1" applyBorder="1"/>
    <xf numFmtId="164" fontId="19" fillId="0" borderId="1" xfId="1" applyFont="1" applyFill="1" applyBorder="1" applyAlignment="1">
      <alignment horizontal="right" wrapText="1"/>
    </xf>
    <xf numFmtId="164" fontId="18" fillId="0" borderId="13" xfId="1" applyFont="1" applyBorder="1"/>
    <xf numFmtId="164" fontId="18" fillId="0" borderId="1" xfId="1" applyFont="1" applyBorder="1"/>
    <xf numFmtId="164" fontId="18" fillId="0" borderId="0" xfId="1" applyFont="1" applyBorder="1"/>
    <xf numFmtId="164" fontId="18" fillId="0" borderId="0" xfId="0" applyNumberFormat="1" applyFont="1" applyBorder="1"/>
    <xf numFmtId="0" fontId="16" fillId="0" borderId="5" xfId="0" applyFont="1" applyBorder="1" applyAlignment="1"/>
    <xf numFmtId="164" fontId="16" fillId="0" borderId="7" xfId="1" applyFont="1" applyBorder="1"/>
    <xf numFmtId="164" fontId="16" fillId="0" borderId="0" xfId="1" applyFont="1" applyBorder="1"/>
    <xf numFmtId="164" fontId="18" fillId="0" borderId="0" xfId="0" applyNumberFormat="1" applyFont="1"/>
    <xf numFmtId="0" fontId="18" fillId="0" borderId="0" xfId="0" applyFont="1" applyFill="1"/>
    <xf numFmtId="43" fontId="18" fillId="0" borderId="0" xfId="0" applyNumberFormat="1" applyFont="1" applyBorder="1"/>
    <xf numFmtId="0" fontId="18" fillId="0" borderId="0" xfId="0" applyFont="1" applyFill="1" applyBorder="1"/>
    <xf numFmtId="43" fontId="18" fillId="0" borderId="0" xfId="0" applyNumberFormat="1" applyFont="1"/>
    <xf numFmtId="0" fontId="16" fillId="0" borderId="0" xfId="0" applyFont="1"/>
    <xf numFmtId="0" fontId="4" fillId="0" borderId="0" xfId="0" applyFont="1" applyAlignment="1">
      <alignment horizontal="center"/>
    </xf>
    <xf numFmtId="0" fontId="15" fillId="0" borderId="0" xfId="0" applyFont="1" applyBorder="1"/>
    <xf numFmtId="0" fontId="15" fillId="0" borderId="1" xfId="0" applyFont="1" applyBorder="1"/>
    <xf numFmtId="0" fontId="12" fillId="0" borderId="1" xfId="0" applyFont="1" applyBorder="1" applyAlignment="1">
      <alignment horizontal="center" wrapText="1"/>
    </xf>
    <xf numFmtId="39" fontId="15" fillId="0" borderId="1" xfId="0" applyNumberFormat="1" applyFont="1" applyBorder="1"/>
    <xf numFmtId="37" fontId="15" fillId="0" borderId="1" xfId="0" applyNumberFormat="1" applyFont="1" applyBorder="1" applyAlignment="1">
      <alignment horizontal="center"/>
    </xf>
    <xf numFmtId="164" fontId="15" fillId="0" borderId="1" xfId="1" applyFont="1" applyBorder="1"/>
    <xf numFmtId="164" fontId="15" fillId="0" borderId="1" xfId="0" applyNumberFormat="1" applyFont="1" applyBorder="1"/>
    <xf numFmtId="40" fontId="15" fillId="0" borderId="1" xfId="0" applyNumberFormat="1" applyFont="1" applyBorder="1"/>
    <xf numFmtId="164" fontId="20" fillId="0" borderId="1" xfId="1" applyFont="1" applyFill="1" applyBorder="1" applyAlignment="1">
      <alignment horizontal="right" wrapText="1"/>
    </xf>
    <xf numFmtId="164" fontId="15" fillId="0" borderId="2" xfId="1" applyFont="1" applyBorder="1"/>
    <xf numFmtId="0" fontId="15" fillId="0" borderId="1" xfId="0" applyFont="1" applyBorder="1" applyAlignment="1">
      <alignment horizontal="center"/>
    </xf>
    <xf numFmtId="164" fontId="12" fillId="0" borderId="4" xfId="1" applyFont="1" applyBorder="1"/>
    <xf numFmtId="164" fontId="11" fillId="0" borderId="0" xfId="0" applyNumberFormat="1" applyFont="1"/>
    <xf numFmtId="43" fontId="11" fillId="0" borderId="0" xfId="0" applyNumberFormat="1" applyFont="1"/>
    <xf numFmtId="0" fontId="11" fillId="0" borderId="0" xfId="0" applyFont="1" applyAlignment="1">
      <alignment horizontal="right"/>
    </xf>
    <xf numFmtId="0" fontId="21" fillId="0" borderId="0" xfId="0" applyFont="1"/>
    <xf numFmtId="164" fontId="15" fillId="0" borderId="2" xfId="0" applyNumberFormat="1" applyFont="1" applyBorder="1"/>
    <xf numFmtId="164" fontId="12" fillId="0" borderId="1" xfId="1" applyFont="1" applyBorder="1"/>
    <xf numFmtId="165" fontId="24" fillId="0" borderId="1" xfId="1" applyNumberFormat="1" applyFont="1" applyBorder="1" applyAlignment="1">
      <alignment horizontal="left"/>
    </xf>
    <xf numFmtId="165" fontId="24" fillId="0" borderId="1" xfId="1" applyNumberFormat="1" applyFont="1" applyBorder="1" applyAlignment="1">
      <alignment horizontal="left" vertical="top"/>
    </xf>
    <xf numFmtId="164" fontId="24" fillId="0" borderId="1" xfId="1" applyFont="1" applyBorder="1" applyAlignment="1">
      <alignment horizontal="left" vertical="top"/>
    </xf>
    <xf numFmtId="164" fontId="24" fillId="0" borderId="1" xfId="1" applyFont="1" applyBorder="1" applyAlignment="1">
      <alignment horizontal="center"/>
    </xf>
    <xf numFmtId="164" fontId="25" fillId="0" borderId="1" xfId="1" applyFont="1" applyBorder="1"/>
    <xf numFmtId="164" fontId="25" fillId="0" borderId="1" xfId="1" applyFont="1" applyBorder="1" applyAlignment="1">
      <alignment wrapText="1"/>
    </xf>
    <xf numFmtId="164" fontId="25" fillId="0" borderId="1" xfId="1" applyFont="1" applyBorder="1" applyAlignment="1">
      <alignment horizontal="center" wrapText="1"/>
    </xf>
    <xf numFmtId="164" fontId="25" fillId="0" borderId="1" xfId="1" applyFont="1" applyBorder="1" applyAlignment="1">
      <alignment horizontal="center"/>
    </xf>
    <xf numFmtId="0" fontId="26" fillId="4" borderId="14" xfId="2" applyFont="1" applyFill="1" applyBorder="1" applyAlignment="1">
      <alignment horizontal="center" wrapText="1"/>
    </xf>
    <xf numFmtId="0" fontId="27" fillId="0" borderId="5" xfId="0" quotePrefix="1" applyFont="1" applyBorder="1" applyAlignment="1">
      <alignment horizontal="center"/>
    </xf>
    <xf numFmtId="165" fontId="15" fillId="0" borderId="1" xfId="1" applyNumberFormat="1" applyFont="1" applyBorder="1" applyAlignment="1">
      <alignment horizontal="left"/>
    </xf>
    <xf numFmtId="165" fontId="15" fillId="0" borderId="1" xfId="1" applyNumberFormat="1" applyFont="1" applyBorder="1"/>
    <xf numFmtId="164" fontId="24" fillId="0" borderId="1" xfId="1" applyFont="1" applyBorder="1"/>
    <xf numFmtId="0" fontId="27" fillId="0" borderId="5" xfId="0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/>
    </xf>
    <xf numFmtId="164" fontId="16" fillId="0" borderId="16" xfId="1" applyFont="1" applyBorder="1" applyAlignment="1"/>
    <xf numFmtId="164" fontId="2" fillId="0" borderId="1" xfId="0" applyNumberFormat="1" applyFont="1" applyBorder="1"/>
    <xf numFmtId="0" fontId="18" fillId="0" borderId="0" xfId="0" applyFont="1" applyAlignment="1">
      <alignment horizontal="center"/>
    </xf>
    <xf numFmtId="0" fontId="16" fillId="0" borderId="0" xfId="0" applyNumberFormat="1" applyFont="1" applyAlignment="1">
      <alignment horizontal="left" vertical="top" wrapText="1"/>
    </xf>
    <xf numFmtId="0" fontId="17" fillId="0" borderId="0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22" fillId="0" borderId="9" xfId="0" applyFont="1" applyBorder="1" applyAlignment="1">
      <alignment horizontal="center"/>
    </xf>
    <xf numFmtId="164" fontId="23" fillId="0" borderId="5" xfId="1" applyFont="1" applyBorder="1" applyAlignment="1">
      <alignment horizontal="center"/>
    </xf>
    <xf numFmtId="164" fontId="23" fillId="0" borderId="12" xfId="1" applyFont="1" applyBorder="1" applyAlignment="1">
      <alignment horizontal="center"/>
    </xf>
    <xf numFmtId="164" fontId="23" fillId="0" borderId="2" xfId="1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165" fontId="15" fillId="0" borderId="1" xfId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1" fillId="0" borderId="17" xfId="0" applyFont="1" applyBorder="1"/>
    <xf numFmtId="0" fontId="32" fillId="0" borderId="20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/>
    </xf>
    <xf numFmtId="0" fontId="33" fillId="0" borderId="21" xfId="3" applyFont="1" applyBorder="1"/>
    <xf numFmtId="166" fontId="34" fillId="0" borderId="22" xfId="3" applyNumberFormat="1" applyFont="1" applyBorder="1"/>
    <xf numFmtId="3" fontId="34" fillId="0" borderId="6" xfId="3" applyNumberFormat="1" applyFont="1" applyBorder="1"/>
    <xf numFmtId="166" fontId="34" fillId="0" borderId="6" xfId="3" applyNumberFormat="1" applyFont="1" applyBorder="1"/>
    <xf numFmtId="4" fontId="34" fillId="0" borderId="6" xfId="3" applyNumberFormat="1" applyFont="1" applyBorder="1"/>
    <xf numFmtId="167" fontId="34" fillId="0" borderId="6" xfId="3" applyNumberFormat="1" applyFont="1" applyBorder="1"/>
    <xf numFmtId="168" fontId="34" fillId="0" borderId="23" xfId="3" applyNumberFormat="1" applyFont="1" applyBorder="1" applyAlignment="1">
      <alignment horizontal="left" indent="1"/>
    </xf>
    <xf numFmtId="166" fontId="34" fillId="0" borderId="24" xfId="3" applyNumberFormat="1" applyFont="1" applyBorder="1"/>
    <xf numFmtId="166" fontId="0" fillId="0" borderId="0" xfId="0" applyNumberFormat="1"/>
    <xf numFmtId="0" fontId="33" fillId="0" borderId="25" xfId="3" applyFont="1" applyBorder="1"/>
    <xf numFmtId="166" fontId="34" fillId="0" borderId="26" xfId="3" applyNumberFormat="1" applyFont="1" applyBorder="1"/>
    <xf numFmtId="3" fontId="34" fillId="0" borderId="1" xfId="3" applyNumberFormat="1" applyFont="1" applyBorder="1"/>
    <xf numFmtId="166" fontId="34" fillId="0" borderId="1" xfId="3" applyNumberFormat="1" applyFont="1" applyBorder="1"/>
    <xf numFmtId="4" fontId="34" fillId="0" borderId="1" xfId="3" applyNumberFormat="1" applyFont="1" applyBorder="1"/>
    <xf numFmtId="167" fontId="34" fillId="0" borderId="1" xfId="3" applyNumberFormat="1" applyFont="1" applyBorder="1"/>
    <xf numFmtId="168" fontId="34" fillId="0" borderId="27" xfId="3" applyNumberFormat="1" applyFont="1" applyBorder="1" applyAlignment="1">
      <alignment horizontal="left" indent="1"/>
    </xf>
    <xf numFmtId="166" fontId="34" fillId="0" borderId="28" xfId="3" applyNumberFormat="1" applyFont="1" applyBorder="1"/>
    <xf numFmtId="169" fontId="34" fillId="0" borderId="1" xfId="3" applyNumberFormat="1" applyFont="1" applyBorder="1"/>
    <xf numFmtId="0" fontId="33" fillId="0" borderId="29" xfId="3" applyFont="1" applyBorder="1"/>
    <xf numFmtId="166" fontId="34" fillId="0" borderId="30" xfId="3" applyNumberFormat="1" applyFont="1" applyBorder="1"/>
    <xf numFmtId="3" fontId="34" fillId="0" borderId="16" xfId="3" applyNumberFormat="1" applyFont="1" applyBorder="1"/>
    <xf numFmtId="166" fontId="34" fillId="0" borderId="16" xfId="3" applyNumberFormat="1" applyFont="1" applyBorder="1"/>
    <xf numFmtId="4" fontId="34" fillId="0" borderId="16" xfId="3" applyNumberFormat="1" applyFont="1" applyBorder="1"/>
    <xf numFmtId="167" fontId="34" fillId="0" borderId="16" xfId="3" applyNumberFormat="1" applyFont="1" applyBorder="1"/>
    <xf numFmtId="168" fontId="34" fillId="0" borderId="31" xfId="3" applyNumberFormat="1" applyFont="1" applyBorder="1" applyAlignment="1">
      <alignment horizontal="left" indent="1"/>
    </xf>
    <xf numFmtId="166" fontId="34" fillId="0" borderId="32" xfId="3" applyNumberFormat="1" applyFont="1" applyBorder="1"/>
    <xf numFmtId="0" fontId="33" fillId="0" borderId="30" xfId="3" applyFont="1" applyBorder="1"/>
    <xf numFmtId="4" fontId="33" fillId="0" borderId="33" xfId="3" applyNumberFormat="1" applyFont="1" applyBorder="1"/>
    <xf numFmtId="3" fontId="33" fillId="0" borderId="33" xfId="3" applyNumberFormat="1" applyFont="1" applyBorder="1"/>
    <xf numFmtId="167" fontId="33" fillId="0" borderId="33" xfId="3" applyNumberFormat="1" applyFont="1" applyBorder="1"/>
    <xf numFmtId="166" fontId="33" fillId="0" borderId="33" xfId="3" applyNumberFormat="1" applyFont="1" applyBorder="1"/>
    <xf numFmtId="166" fontId="33" fillId="0" borderId="34" xfId="3" applyNumberFormat="1" applyFont="1" applyBorder="1"/>
    <xf numFmtId="0" fontId="33" fillId="0" borderId="35" xfId="3" applyFont="1" applyBorder="1"/>
    <xf numFmtId="167" fontId="33" fillId="0" borderId="36" xfId="3" applyNumberFormat="1" applyFont="1" applyBorder="1"/>
    <xf numFmtId="4" fontId="33" fillId="0" borderId="36" xfId="3" applyNumberFormat="1" applyFont="1" applyBorder="1"/>
    <xf numFmtId="166" fontId="33" fillId="0" borderId="36" xfId="3" applyNumberFormat="1" applyFont="1" applyBorder="1"/>
    <xf numFmtId="0" fontId="0" fillId="0" borderId="36" xfId="0" applyBorder="1"/>
    <xf numFmtId="168" fontId="33" fillId="0" borderId="37" xfId="3" applyNumberFormat="1" applyFont="1" applyBorder="1"/>
    <xf numFmtId="0" fontId="35" fillId="0" borderId="0" xfId="0" applyFont="1"/>
    <xf numFmtId="168" fontId="0" fillId="0" borderId="0" xfId="0" applyNumberFormat="1"/>
    <xf numFmtId="167" fontId="0" fillId="0" borderId="0" xfId="0" applyNumberFormat="1"/>
  </cellXfs>
  <cellStyles count="4">
    <cellStyle name="Comma" xfId="1" builtinId="3"/>
    <cellStyle name="Normal" xfId="0" builtinId="0"/>
    <cellStyle name="Normal 2" xfId="3" xr:uid="{786E4CC9-0923-49F2-A4A8-E0394E6B95C7}"/>
    <cellStyle name="Normal_TOTALDATA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5</v>
      </c>
      <c r="C1">
        <f ca="1">YEAR(NOW())</f>
        <v>2020</v>
      </c>
    </row>
    <row r="2" spans="1:8" ht="23.1" customHeight="1" x14ac:dyDescent="0.2"/>
    <row r="3" spans="1:8" ht="23.1" customHeight="1" x14ac:dyDescent="0.2">
      <c r="B3" t="s">
        <v>841</v>
      </c>
      <c r="F3" t="s">
        <v>842</v>
      </c>
    </row>
    <row r="4" spans="1:8" ht="23.1" customHeight="1" x14ac:dyDescent="0.2">
      <c r="B4" t="s">
        <v>838</v>
      </c>
      <c r="C4" t="s">
        <v>839</v>
      </c>
      <c r="D4" t="s">
        <v>840</v>
      </c>
      <c r="F4" t="s">
        <v>838</v>
      </c>
      <c r="G4" t="s">
        <v>839</v>
      </c>
      <c r="H4" t="s">
        <v>840</v>
      </c>
    </row>
    <row r="5" spans="1:8" ht="23.1" customHeight="1" x14ac:dyDescent="0.2">
      <c r="B5" s="23" t="e">
        <f>IF(G5=1,F5-1,F5)</f>
        <v>#REF!</v>
      </c>
      <c r="C5" s="23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25" t="e">
        <f>LOOKUP(C5,A8:B19)</f>
        <v>#REF!</v>
      </c>
      <c r="F6" s="25" t="e">
        <f>IF(G5=1,LOOKUP(G5,E8:F19),LOOKUP(G5,A8:B19))</f>
        <v>#REF!</v>
      </c>
    </row>
    <row r="8" spans="1:8" x14ac:dyDescent="0.2">
      <c r="A8">
        <v>1</v>
      </c>
      <c r="B8" s="26" t="e">
        <f>D8&amp;"-"&amp;RIGHT(B$5,2)</f>
        <v>#REF!</v>
      </c>
      <c r="D8" s="24" t="s">
        <v>851</v>
      </c>
      <c r="E8">
        <v>1</v>
      </c>
      <c r="F8" s="26" t="e">
        <f>D8&amp;"-"&amp;RIGHT(F$5,2)</f>
        <v>#REF!</v>
      </c>
    </row>
    <row r="9" spans="1:8" x14ac:dyDescent="0.2">
      <c r="A9">
        <v>2</v>
      </c>
      <c r="B9" s="26" t="e">
        <f t="shared" ref="B9:B19" si="0">D9&amp;"-"&amp;RIGHT(B$5,2)</f>
        <v>#REF!</v>
      </c>
      <c r="D9" s="24" t="s">
        <v>852</v>
      </c>
      <c r="E9">
        <v>2</v>
      </c>
      <c r="F9" s="26" t="e">
        <f t="shared" ref="F9:F19" si="1">D9&amp;"-"&amp;RIGHT(F$5,2)</f>
        <v>#REF!</v>
      </c>
    </row>
    <row r="10" spans="1:8" x14ac:dyDescent="0.2">
      <c r="A10">
        <v>3</v>
      </c>
      <c r="B10" s="26" t="e">
        <f t="shared" si="0"/>
        <v>#REF!</v>
      </c>
      <c r="D10" s="24" t="s">
        <v>853</v>
      </c>
      <c r="E10">
        <v>3</v>
      </c>
      <c r="F10" s="26" t="e">
        <f t="shared" si="1"/>
        <v>#REF!</v>
      </c>
    </row>
    <row r="11" spans="1:8" x14ac:dyDescent="0.2">
      <c r="A11">
        <v>4</v>
      </c>
      <c r="B11" s="26" t="e">
        <f t="shared" si="0"/>
        <v>#REF!</v>
      </c>
      <c r="D11" s="24" t="s">
        <v>854</v>
      </c>
      <c r="E11">
        <v>4</v>
      </c>
      <c r="F11" s="26" t="e">
        <f t="shared" si="1"/>
        <v>#REF!</v>
      </c>
    </row>
    <row r="12" spans="1:8" x14ac:dyDescent="0.2">
      <c r="A12">
        <v>5</v>
      </c>
      <c r="B12" s="26" t="e">
        <f t="shared" si="0"/>
        <v>#REF!</v>
      </c>
      <c r="D12" s="24" t="s">
        <v>843</v>
      </c>
      <c r="E12">
        <v>5</v>
      </c>
      <c r="F12" s="26" t="e">
        <f t="shared" si="1"/>
        <v>#REF!</v>
      </c>
    </row>
    <row r="13" spans="1:8" x14ac:dyDescent="0.2">
      <c r="A13">
        <v>6</v>
      </c>
      <c r="B13" s="26" t="e">
        <f t="shared" si="0"/>
        <v>#REF!</v>
      </c>
      <c r="D13" s="24" t="s">
        <v>844</v>
      </c>
      <c r="E13">
        <v>6</v>
      </c>
      <c r="F13" s="26" t="e">
        <f t="shared" si="1"/>
        <v>#REF!</v>
      </c>
    </row>
    <row r="14" spans="1:8" x14ac:dyDescent="0.2">
      <c r="A14">
        <v>7</v>
      </c>
      <c r="B14" s="26" t="e">
        <f t="shared" si="0"/>
        <v>#REF!</v>
      </c>
      <c r="D14" s="24" t="s">
        <v>845</v>
      </c>
      <c r="E14">
        <v>7</v>
      </c>
      <c r="F14" s="26" t="e">
        <f t="shared" si="1"/>
        <v>#REF!</v>
      </c>
    </row>
    <row r="15" spans="1:8" x14ac:dyDescent="0.2">
      <c r="A15">
        <v>8</v>
      </c>
      <c r="B15" s="26" t="e">
        <f t="shared" si="0"/>
        <v>#REF!</v>
      </c>
      <c r="D15" s="24" t="s">
        <v>846</v>
      </c>
      <c r="E15">
        <v>8</v>
      </c>
      <c r="F15" s="26" t="e">
        <f t="shared" si="1"/>
        <v>#REF!</v>
      </c>
    </row>
    <row r="16" spans="1:8" x14ac:dyDescent="0.2">
      <c r="A16">
        <v>9</v>
      </c>
      <c r="B16" s="26" t="e">
        <f t="shared" si="0"/>
        <v>#REF!</v>
      </c>
      <c r="D16" s="24" t="s">
        <v>847</v>
      </c>
      <c r="E16">
        <v>9</v>
      </c>
      <c r="F16" s="26" t="e">
        <f t="shared" si="1"/>
        <v>#REF!</v>
      </c>
    </row>
    <row r="17" spans="1:6" x14ac:dyDescent="0.2">
      <c r="A17">
        <v>10</v>
      </c>
      <c r="B17" s="26" t="e">
        <f t="shared" si="0"/>
        <v>#REF!</v>
      </c>
      <c r="D17" s="24" t="s">
        <v>848</v>
      </c>
      <c r="E17">
        <v>10</v>
      </c>
      <c r="F17" s="26" t="e">
        <f t="shared" si="1"/>
        <v>#REF!</v>
      </c>
    </row>
    <row r="18" spans="1:6" x14ac:dyDescent="0.2">
      <c r="A18">
        <v>11</v>
      </c>
      <c r="B18" s="26" t="e">
        <f t="shared" si="0"/>
        <v>#REF!</v>
      </c>
      <c r="D18" s="24" t="s">
        <v>849</v>
      </c>
      <c r="E18">
        <v>11</v>
      </c>
      <c r="F18" s="26" t="e">
        <f t="shared" si="1"/>
        <v>#REF!</v>
      </c>
    </row>
    <row r="19" spans="1:6" x14ac:dyDescent="0.2">
      <c r="A19">
        <v>12</v>
      </c>
      <c r="B19" s="26" t="e">
        <f t="shared" si="0"/>
        <v>#REF!</v>
      </c>
      <c r="D19" s="24" t="s">
        <v>850</v>
      </c>
      <c r="E19">
        <v>12</v>
      </c>
      <c r="F19" s="26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9F12-0E3B-4BDC-888A-27C39779E9A9}">
  <dimension ref="A1:X44"/>
  <sheetViews>
    <sheetView workbookViewId="0">
      <selection sqref="A1:XFD1048576"/>
    </sheetView>
  </sheetViews>
  <sheetFormatPr defaultRowHeight="15" x14ac:dyDescent="0.25"/>
  <cols>
    <col min="1" max="1" width="19.85546875" style="208" bestFit="1" customWidth="1"/>
    <col min="3" max="3" width="12.5703125" customWidth="1"/>
    <col min="4" max="4" width="11.42578125" customWidth="1"/>
    <col min="5" max="5" width="10.28515625" bestFit="1" customWidth="1"/>
    <col min="6" max="6" width="10.85546875" customWidth="1"/>
    <col min="7" max="7" width="10.5703125" customWidth="1"/>
    <col min="8" max="8" width="10.5703125" bestFit="1" customWidth="1"/>
    <col min="9" max="9" width="12.42578125" customWidth="1"/>
    <col min="10" max="10" width="11" bestFit="1" customWidth="1"/>
    <col min="11" max="11" width="11.140625" customWidth="1"/>
    <col min="12" max="12" width="12.5703125" customWidth="1"/>
    <col min="13" max="13" width="12.140625" customWidth="1"/>
    <col min="14" max="14" width="10.140625" bestFit="1" customWidth="1"/>
    <col min="15" max="15" width="11.85546875" customWidth="1"/>
    <col min="16" max="16" width="13.7109375" customWidth="1"/>
    <col min="17" max="17" width="11.5703125" customWidth="1"/>
    <col min="18" max="18" width="10.140625" bestFit="1" customWidth="1"/>
    <col min="19" max="19" width="10.5703125" bestFit="1" customWidth="1"/>
    <col min="20" max="20" width="18.28515625" customWidth="1"/>
  </cols>
  <sheetData>
    <row r="1" spans="1:24" ht="19.5" thickBot="1" x14ac:dyDescent="0.35">
      <c r="A1" s="163" t="s">
        <v>924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5"/>
    </row>
    <row r="2" spans="1:24" ht="57" customHeight="1" thickBot="1" x14ac:dyDescent="0.3">
      <c r="A2" s="166" t="s">
        <v>925</v>
      </c>
      <c r="B2" s="167" t="s">
        <v>926</v>
      </c>
      <c r="C2" s="167" t="s">
        <v>927</v>
      </c>
      <c r="D2" s="167" t="s">
        <v>928</v>
      </c>
      <c r="E2" s="167" t="s">
        <v>929</v>
      </c>
      <c r="F2" s="167" t="s">
        <v>930</v>
      </c>
      <c r="G2" s="168" t="s">
        <v>931</v>
      </c>
      <c r="H2" s="167" t="s">
        <v>932</v>
      </c>
      <c r="I2" s="167" t="s">
        <v>933</v>
      </c>
      <c r="J2" s="167" t="s">
        <v>934</v>
      </c>
      <c r="K2" s="167" t="s">
        <v>935</v>
      </c>
      <c r="L2" s="167" t="s">
        <v>936</v>
      </c>
      <c r="M2" s="167" t="s">
        <v>937</v>
      </c>
      <c r="N2" s="167" t="s">
        <v>938</v>
      </c>
      <c r="O2" s="167" t="s">
        <v>939</v>
      </c>
      <c r="P2" s="168" t="s">
        <v>940</v>
      </c>
      <c r="Q2" s="167" t="s">
        <v>941</v>
      </c>
      <c r="R2" s="168" t="s">
        <v>942</v>
      </c>
      <c r="S2" s="167" t="s">
        <v>943</v>
      </c>
      <c r="T2" s="169" t="s">
        <v>944</v>
      </c>
    </row>
    <row r="3" spans="1:24" ht="13.5" thickBot="1" x14ac:dyDescent="0.25">
      <c r="A3" s="170" t="s">
        <v>41</v>
      </c>
      <c r="B3" s="171">
        <v>2.9689999999999999E-3</v>
      </c>
      <c r="C3" s="172">
        <v>2833999</v>
      </c>
      <c r="D3" s="173">
        <v>1.639E-3</v>
      </c>
      <c r="E3" s="174">
        <v>4902.3</v>
      </c>
      <c r="F3" s="173">
        <v>6.9999999999999994E-5</v>
      </c>
      <c r="G3" s="173">
        <v>3.7100000000000002E-4</v>
      </c>
      <c r="H3" s="174">
        <v>201.58</v>
      </c>
      <c r="I3" s="173">
        <v>8.7500000000000002E-4</v>
      </c>
      <c r="J3" s="172">
        <v>697051</v>
      </c>
      <c r="K3" s="173">
        <v>1.3200000000000001E-4</v>
      </c>
      <c r="L3" s="172">
        <v>823412</v>
      </c>
      <c r="M3" s="173">
        <v>6.6000000000000005E-5</v>
      </c>
      <c r="N3" s="173">
        <v>6.6000000000000005E-5</v>
      </c>
      <c r="O3" s="172">
        <v>14521</v>
      </c>
      <c r="P3" s="173">
        <v>2.7700000000000001E-4</v>
      </c>
      <c r="Q3" s="175">
        <v>2.112E-2</v>
      </c>
      <c r="R3" s="173">
        <v>2.1120000000000001E-5</v>
      </c>
      <c r="S3" s="176">
        <v>1E-4</v>
      </c>
      <c r="T3" s="177">
        <v>6.5979999999999997E-3</v>
      </c>
      <c r="U3" s="178"/>
      <c r="V3" s="178"/>
      <c r="W3" s="178"/>
      <c r="X3" s="178"/>
    </row>
    <row r="4" spans="1:24" ht="13.5" thickBot="1" x14ac:dyDescent="0.25">
      <c r="A4" s="179" t="s">
        <v>42</v>
      </c>
      <c r="B4" s="180">
        <v>2.9689999999999999E-3</v>
      </c>
      <c r="C4" s="181">
        <v>3168101</v>
      </c>
      <c r="D4" s="182">
        <v>1.833E-3</v>
      </c>
      <c r="E4" s="183">
        <v>38823.29</v>
      </c>
      <c r="F4" s="182">
        <v>5.5800000000000001E-4</v>
      </c>
      <c r="G4" s="182">
        <v>3.7100000000000002E-4</v>
      </c>
      <c r="H4" s="183">
        <v>137.22</v>
      </c>
      <c r="I4" s="182">
        <v>5.9599999999999996E-4</v>
      </c>
      <c r="J4" s="181">
        <v>706665</v>
      </c>
      <c r="K4" s="182">
        <v>1.3300000000000001E-4</v>
      </c>
      <c r="L4" s="181">
        <v>708162</v>
      </c>
      <c r="M4" s="182">
        <v>5.7000000000000003E-5</v>
      </c>
      <c r="N4" s="182">
        <v>5.7000000000000003E-5</v>
      </c>
      <c r="O4" s="181">
        <v>8792</v>
      </c>
      <c r="P4" s="182">
        <v>1.6799999999999999E-4</v>
      </c>
      <c r="Q4" s="184">
        <v>0.16725999999999999</v>
      </c>
      <c r="R4" s="182">
        <v>1.6725999999999999E-4</v>
      </c>
      <c r="S4" s="185">
        <v>1E-4</v>
      </c>
      <c r="T4" s="186">
        <v>7.0190000000000001E-3</v>
      </c>
      <c r="U4" s="178"/>
      <c r="W4" s="178"/>
      <c r="X4" s="178"/>
    </row>
    <row r="5" spans="1:24" ht="13.5" thickBot="1" x14ac:dyDescent="0.25">
      <c r="A5" s="179" t="s">
        <v>43</v>
      </c>
      <c r="B5" s="180">
        <v>2.9689999999999999E-3</v>
      </c>
      <c r="C5" s="181">
        <v>3920208</v>
      </c>
      <c r="D5" s="182">
        <v>2.2680000000000001E-3</v>
      </c>
      <c r="E5" s="183">
        <v>6772.13</v>
      </c>
      <c r="F5" s="182">
        <v>9.7E-5</v>
      </c>
      <c r="G5" s="182">
        <v>3.7100000000000002E-4</v>
      </c>
      <c r="H5" s="183">
        <v>143.5</v>
      </c>
      <c r="I5" s="182">
        <v>6.2299999999999996E-4</v>
      </c>
      <c r="J5" s="181">
        <v>1703182</v>
      </c>
      <c r="K5" s="182">
        <v>3.2200000000000002E-4</v>
      </c>
      <c r="L5" s="181">
        <v>645705</v>
      </c>
      <c r="M5" s="182">
        <v>5.1999999999999997E-5</v>
      </c>
      <c r="N5" s="182">
        <v>5.1999999999999997E-5</v>
      </c>
      <c r="O5" s="181">
        <v>10002</v>
      </c>
      <c r="P5" s="182">
        <v>1.9100000000000001E-4</v>
      </c>
      <c r="Q5" s="184">
        <v>2.9180000000000001E-2</v>
      </c>
      <c r="R5" s="182">
        <v>2.9180000000000002E-5</v>
      </c>
      <c r="S5" s="185">
        <v>1E-4</v>
      </c>
      <c r="T5" s="186">
        <v>7.084E-3</v>
      </c>
      <c r="U5" s="178"/>
      <c r="W5" s="178"/>
      <c r="X5" s="178"/>
    </row>
    <row r="6" spans="1:24" ht="13.5" thickBot="1" x14ac:dyDescent="0.25">
      <c r="A6" s="179" t="s">
        <v>44</v>
      </c>
      <c r="B6" s="180">
        <v>2.9689999999999999E-3</v>
      </c>
      <c r="C6" s="181">
        <v>4182032</v>
      </c>
      <c r="D6" s="182">
        <v>2.4190000000000001E-3</v>
      </c>
      <c r="E6" s="183">
        <v>4816.24</v>
      </c>
      <c r="F6" s="182">
        <v>6.8999999999999997E-5</v>
      </c>
      <c r="G6" s="182">
        <v>3.7100000000000002E-4</v>
      </c>
      <c r="H6" s="183">
        <v>120.29</v>
      </c>
      <c r="I6" s="182">
        <v>5.22E-4</v>
      </c>
      <c r="J6" s="181">
        <v>872088</v>
      </c>
      <c r="K6" s="182">
        <v>1.65E-4</v>
      </c>
      <c r="L6" s="181">
        <v>789246</v>
      </c>
      <c r="M6" s="182">
        <v>6.3E-5</v>
      </c>
      <c r="N6" s="182">
        <v>6.3E-5</v>
      </c>
      <c r="O6" s="181">
        <v>12174</v>
      </c>
      <c r="P6" s="182">
        <v>2.32E-4</v>
      </c>
      <c r="Q6" s="184">
        <v>2.0750000000000001E-2</v>
      </c>
      <c r="R6" s="182">
        <v>2.075E-5</v>
      </c>
      <c r="S6" s="185">
        <v>1E-4</v>
      </c>
      <c r="T6" s="186">
        <v>7.0060000000000001E-3</v>
      </c>
      <c r="W6" s="178"/>
      <c r="X6" s="178"/>
    </row>
    <row r="7" spans="1:24" ht="13.5" thickBot="1" x14ac:dyDescent="0.25">
      <c r="A7" s="179" t="s">
        <v>45</v>
      </c>
      <c r="B7" s="180">
        <v>2.9689999999999999E-3</v>
      </c>
      <c r="C7" s="181">
        <v>4646465</v>
      </c>
      <c r="D7" s="182">
        <v>2.6879999999999999E-3</v>
      </c>
      <c r="E7" s="183">
        <v>49933.88</v>
      </c>
      <c r="F7" s="182">
        <v>7.1699999999999997E-4</v>
      </c>
      <c r="G7" s="182">
        <v>3.7100000000000002E-4</v>
      </c>
      <c r="H7" s="183">
        <v>154.86000000000001</v>
      </c>
      <c r="I7" s="182">
        <v>6.7299999999999999E-4</v>
      </c>
      <c r="J7" s="181">
        <v>1521363</v>
      </c>
      <c r="K7" s="182">
        <v>2.8699999999999998E-4</v>
      </c>
      <c r="L7" s="181">
        <v>1063806</v>
      </c>
      <c r="M7" s="182">
        <v>8.5000000000000006E-5</v>
      </c>
      <c r="N7" s="182">
        <v>8.5000000000000006E-5</v>
      </c>
      <c r="O7" s="181">
        <v>11903</v>
      </c>
      <c r="P7" s="182">
        <v>2.2699999999999999E-4</v>
      </c>
      <c r="Q7" s="184">
        <v>0.21512999999999999</v>
      </c>
      <c r="R7" s="182">
        <v>2.1512999999999998E-4</v>
      </c>
      <c r="S7" s="185">
        <v>1E-4</v>
      </c>
      <c r="T7" s="186">
        <v>8.4290000000000007E-3</v>
      </c>
      <c r="W7" s="178"/>
      <c r="X7" s="178"/>
    </row>
    <row r="8" spans="1:24" ht="13.5" thickBot="1" x14ac:dyDescent="0.25">
      <c r="A8" s="179" t="s">
        <v>46</v>
      </c>
      <c r="B8" s="180">
        <v>2.9689999999999999E-3</v>
      </c>
      <c r="C8" s="181">
        <v>1703358</v>
      </c>
      <c r="D8" s="182">
        <v>9.8499999999999998E-4</v>
      </c>
      <c r="E8" s="183">
        <v>9415.75</v>
      </c>
      <c r="F8" s="182">
        <v>1.35E-4</v>
      </c>
      <c r="G8" s="182">
        <v>3.7100000000000002E-4</v>
      </c>
      <c r="H8" s="183">
        <v>244.92</v>
      </c>
      <c r="I8" s="182">
        <v>1.0640000000000001E-3</v>
      </c>
      <c r="J8" s="181">
        <v>750852</v>
      </c>
      <c r="K8" s="182">
        <v>1.4200000000000001E-4</v>
      </c>
      <c r="L8" s="181">
        <v>546734</v>
      </c>
      <c r="M8" s="182">
        <v>4.3999999999999999E-5</v>
      </c>
      <c r="N8" s="182">
        <v>4.3999999999999999E-5</v>
      </c>
      <c r="O8" s="181">
        <v>17265</v>
      </c>
      <c r="P8" s="182">
        <v>3.2899999999999997E-4</v>
      </c>
      <c r="Q8" s="184">
        <v>4.0570000000000002E-2</v>
      </c>
      <c r="R8" s="182">
        <v>4.057E-5</v>
      </c>
      <c r="S8" s="185">
        <v>1E-4</v>
      </c>
      <c r="T8" s="186">
        <v>6.2350000000000001E-3</v>
      </c>
      <c r="W8" s="178"/>
      <c r="X8" s="178"/>
    </row>
    <row r="9" spans="1:24" ht="13.5" thickBot="1" x14ac:dyDescent="0.25">
      <c r="A9" s="179" t="s">
        <v>47</v>
      </c>
      <c r="B9" s="180">
        <v>2.9689999999999999E-3</v>
      </c>
      <c r="C9" s="181">
        <v>4219244</v>
      </c>
      <c r="D9" s="182">
        <v>2.441E-3</v>
      </c>
      <c r="E9" s="183">
        <v>31276.73</v>
      </c>
      <c r="F9" s="182">
        <v>4.4900000000000002E-4</v>
      </c>
      <c r="G9" s="182">
        <v>3.7100000000000002E-4</v>
      </c>
      <c r="H9" s="183">
        <v>201.23</v>
      </c>
      <c r="I9" s="182">
        <v>8.7399999999999999E-4</v>
      </c>
      <c r="J9" s="181">
        <v>1352752</v>
      </c>
      <c r="K9" s="182">
        <v>2.5500000000000002E-4</v>
      </c>
      <c r="L9" s="181">
        <v>809611</v>
      </c>
      <c r="M9" s="182">
        <v>6.4999999999999994E-5</v>
      </c>
      <c r="N9" s="182">
        <v>6.4999999999999994E-5</v>
      </c>
      <c r="O9" s="181">
        <v>8775</v>
      </c>
      <c r="P9" s="182">
        <v>1.6699999999999999E-4</v>
      </c>
      <c r="Q9" s="184">
        <v>0.13475000000000001</v>
      </c>
      <c r="R9" s="182">
        <v>1.3475E-4</v>
      </c>
      <c r="S9" s="185">
        <v>1E-4</v>
      </c>
      <c r="T9" s="186">
        <v>7.9019999999999993E-3</v>
      </c>
    </row>
    <row r="10" spans="1:24" ht="13.5" thickBot="1" x14ac:dyDescent="0.25">
      <c r="A10" s="179" t="s">
        <v>48</v>
      </c>
      <c r="B10" s="180">
        <v>2.9689999999999999E-3</v>
      </c>
      <c r="C10" s="181">
        <v>4151193</v>
      </c>
      <c r="D10" s="182">
        <v>2.4009999999999999E-3</v>
      </c>
      <c r="E10" s="183">
        <v>75540.899999999994</v>
      </c>
      <c r="F10" s="182">
        <v>1.085E-3</v>
      </c>
      <c r="G10" s="182">
        <v>3.7100000000000002E-4</v>
      </c>
      <c r="H10" s="183">
        <v>205.8</v>
      </c>
      <c r="I10" s="182">
        <v>8.9400000000000005E-4</v>
      </c>
      <c r="J10" s="181">
        <v>1158720</v>
      </c>
      <c r="K10" s="182">
        <v>2.1900000000000001E-4</v>
      </c>
      <c r="L10" s="181">
        <v>858070</v>
      </c>
      <c r="M10" s="182">
        <v>6.8999999999999997E-5</v>
      </c>
      <c r="N10" s="182">
        <v>6.8999999999999997E-5</v>
      </c>
      <c r="O10" s="181">
        <v>12673</v>
      </c>
      <c r="P10" s="182">
        <v>2.42E-4</v>
      </c>
      <c r="Q10" s="184">
        <v>0.32545000000000002</v>
      </c>
      <c r="R10" s="182">
        <v>3.2545000000000002E-4</v>
      </c>
      <c r="S10" s="185">
        <v>1E-4</v>
      </c>
      <c r="T10" s="186">
        <v>8.7550000000000006E-3</v>
      </c>
    </row>
    <row r="11" spans="1:24" ht="13.5" thickBot="1" x14ac:dyDescent="0.25">
      <c r="A11" s="179" t="s">
        <v>49</v>
      </c>
      <c r="B11" s="180">
        <v>2.9689999999999999E-3</v>
      </c>
      <c r="C11" s="181">
        <v>2888966</v>
      </c>
      <c r="D11" s="182">
        <v>1.671E-3</v>
      </c>
      <c r="E11" s="183">
        <v>21636.6</v>
      </c>
      <c r="F11" s="182">
        <v>3.1100000000000002E-4</v>
      </c>
      <c r="G11" s="182">
        <v>3.7100000000000002E-4</v>
      </c>
      <c r="H11" s="183">
        <v>247.73</v>
      </c>
      <c r="I11" s="182">
        <v>1.0759999999999999E-3</v>
      </c>
      <c r="J11" s="181">
        <v>832139</v>
      </c>
      <c r="K11" s="182">
        <v>1.5699999999999999E-4</v>
      </c>
      <c r="L11" s="181">
        <v>663792</v>
      </c>
      <c r="M11" s="182">
        <v>5.3000000000000001E-5</v>
      </c>
      <c r="N11" s="182">
        <v>5.3000000000000001E-5</v>
      </c>
      <c r="O11" s="181">
        <v>11531</v>
      </c>
      <c r="P11" s="182">
        <v>2.2000000000000001E-4</v>
      </c>
      <c r="Q11" s="184">
        <v>9.3219999999999997E-2</v>
      </c>
      <c r="R11" s="182">
        <v>9.3219999999999992E-5</v>
      </c>
      <c r="S11" s="185">
        <v>1E-4</v>
      </c>
      <c r="T11" s="186">
        <v>7.0860000000000003E-3</v>
      </c>
    </row>
    <row r="12" spans="1:24" ht="13.5" thickBot="1" x14ac:dyDescent="0.25">
      <c r="A12" s="179" t="s">
        <v>50</v>
      </c>
      <c r="B12" s="180">
        <v>2.9689999999999999E-3</v>
      </c>
      <c r="C12" s="181">
        <v>4098391</v>
      </c>
      <c r="D12" s="182">
        <v>2.3709999999999998E-3</v>
      </c>
      <c r="E12" s="183">
        <v>17239.27</v>
      </c>
      <c r="F12" s="182">
        <v>2.4800000000000001E-4</v>
      </c>
      <c r="G12" s="182">
        <v>3.7100000000000002E-4</v>
      </c>
      <c r="H12" s="183">
        <v>116.37</v>
      </c>
      <c r="I12" s="182">
        <v>5.0500000000000002E-4</v>
      </c>
      <c r="J12" s="181">
        <v>664186</v>
      </c>
      <c r="K12" s="182">
        <v>1.25E-4</v>
      </c>
      <c r="L12" s="181">
        <v>768357</v>
      </c>
      <c r="M12" s="182">
        <v>6.0999999999999999E-5</v>
      </c>
      <c r="N12" s="182">
        <v>6.0999999999999999E-5</v>
      </c>
      <c r="O12" s="181">
        <v>13461</v>
      </c>
      <c r="P12" s="182">
        <v>2.5700000000000001E-4</v>
      </c>
      <c r="Q12" s="184">
        <v>7.4270000000000003E-2</v>
      </c>
      <c r="R12" s="182">
        <v>7.4270000000000006E-5</v>
      </c>
      <c r="S12" s="185">
        <v>1E-4</v>
      </c>
      <c r="T12" s="186">
        <v>7.1549999999999999E-3</v>
      </c>
    </row>
    <row r="13" spans="1:24" ht="13.5" thickBot="1" x14ac:dyDescent="0.25">
      <c r="A13" s="179" t="s">
        <v>51</v>
      </c>
      <c r="B13" s="180">
        <v>2.9689999999999999E-3</v>
      </c>
      <c r="C13" s="181">
        <v>2173501</v>
      </c>
      <c r="D13" s="182">
        <v>1.2570000000000001E-3</v>
      </c>
      <c r="E13" s="183">
        <v>6421.26</v>
      </c>
      <c r="F13" s="182">
        <v>9.2E-5</v>
      </c>
      <c r="G13" s="182">
        <v>3.7100000000000002E-4</v>
      </c>
      <c r="H13" s="183">
        <v>215.78</v>
      </c>
      <c r="I13" s="182">
        <v>9.3700000000000001E-4</v>
      </c>
      <c r="J13" s="181">
        <v>920015</v>
      </c>
      <c r="K13" s="182">
        <v>1.74E-4</v>
      </c>
      <c r="L13" s="181">
        <v>534643</v>
      </c>
      <c r="M13" s="182">
        <v>4.3000000000000002E-5</v>
      </c>
      <c r="N13" s="182">
        <v>4.3000000000000002E-5</v>
      </c>
      <c r="O13" s="181">
        <v>14628</v>
      </c>
      <c r="P13" s="182">
        <v>2.7900000000000001E-4</v>
      </c>
      <c r="Q13" s="184">
        <v>2.7660000000000001E-2</v>
      </c>
      <c r="R13" s="182">
        <v>2.7659999999999999E-5</v>
      </c>
      <c r="S13" s="185">
        <v>1E-4</v>
      </c>
      <c r="T13" s="186">
        <v>6.3039999999999997E-3</v>
      </c>
    </row>
    <row r="14" spans="1:24" ht="13.5" thickBot="1" x14ac:dyDescent="0.25">
      <c r="A14" s="179" t="s">
        <v>52</v>
      </c>
      <c r="B14" s="180">
        <v>2.9689999999999999E-3</v>
      </c>
      <c r="C14" s="181">
        <v>3218332</v>
      </c>
      <c r="D14" s="182">
        <v>1.8619999999999999E-3</v>
      </c>
      <c r="E14" s="183">
        <v>19819.27</v>
      </c>
      <c r="F14" s="182">
        <v>2.8499999999999999E-4</v>
      </c>
      <c r="G14" s="182">
        <v>3.7100000000000002E-4</v>
      </c>
      <c r="H14" s="183">
        <v>102.17</v>
      </c>
      <c r="I14" s="182">
        <v>4.44E-4</v>
      </c>
      <c r="J14" s="181">
        <v>557264</v>
      </c>
      <c r="K14" s="182">
        <v>1.05E-4</v>
      </c>
      <c r="L14" s="181">
        <v>768418</v>
      </c>
      <c r="M14" s="182">
        <v>6.0999999999999999E-5</v>
      </c>
      <c r="N14" s="182">
        <v>6.0999999999999999E-5</v>
      </c>
      <c r="O14" s="181">
        <v>12249</v>
      </c>
      <c r="P14" s="182">
        <v>2.34E-4</v>
      </c>
      <c r="Q14" s="184">
        <v>8.5389999999999994E-2</v>
      </c>
      <c r="R14" s="182">
        <v>8.5389999999999994E-5</v>
      </c>
      <c r="S14" s="185">
        <v>1E-4</v>
      </c>
      <c r="T14" s="186">
        <v>6.5890000000000002E-3</v>
      </c>
    </row>
    <row r="15" spans="1:24" ht="13.5" thickBot="1" x14ac:dyDescent="0.25">
      <c r="A15" s="179" t="s">
        <v>53</v>
      </c>
      <c r="B15" s="180">
        <v>2.9689999999999999E-3</v>
      </c>
      <c r="C15" s="181">
        <v>2384212</v>
      </c>
      <c r="D15" s="182">
        <v>1.379E-3</v>
      </c>
      <c r="E15" s="183">
        <v>5887.91</v>
      </c>
      <c r="F15" s="182">
        <v>8.5000000000000006E-5</v>
      </c>
      <c r="G15" s="182">
        <v>3.7100000000000002E-4</v>
      </c>
      <c r="H15" s="183">
        <v>221.93</v>
      </c>
      <c r="I15" s="182">
        <v>9.6400000000000001E-4</v>
      </c>
      <c r="J15" s="181">
        <v>526884</v>
      </c>
      <c r="K15" s="182">
        <v>9.8999999999999994E-5</v>
      </c>
      <c r="L15" s="181">
        <v>521992</v>
      </c>
      <c r="M15" s="182">
        <v>4.1999999999999998E-5</v>
      </c>
      <c r="N15" s="182">
        <v>4.1999999999999998E-5</v>
      </c>
      <c r="O15" s="181">
        <v>11170</v>
      </c>
      <c r="P15" s="182">
        <v>2.13E-4</v>
      </c>
      <c r="Q15" s="184">
        <v>2.537E-2</v>
      </c>
      <c r="R15" s="182">
        <v>2.5369999999999999E-5</v>
      </c>
      <c r="S15" s="185">
        <v>1E-4</v>
      </c>
      <c r="T15" s="186">
        <v>6.3E-3</v>
      </c>
    </row>
    <row r="16" spans="1:24" ht="13.5" thickBot="1" x14ac:dyDescent="0.25">
      <c r="A16" s="179" t="s">
        <v>54</v>
      </c>
      <c r="B16" s="180">
        <v>2.9689999999999999E-3</v>
      </c>
      <c r="C16" s="181">
        <v>3257298</v>
      </c>
      <c r="D16" s="182">
        <v>1.884E-3</v>
      </c>
      <c r="E16" s="183">
        <v>7660.19</v>
      </c>
      <c r="F16" s="182">
        <v>1.1E-4</v>
      </c>
      <c r="G16" s="182">
        <v>3.7100000000000002E-4</v>
      </c>
      <c r="H16" s="183">
        <v>247.76</v>
      </c>
      <c r="I16" s="182">
        <v>1.0759999999999999E-3</v>
      </c>
      <c r="J16" s="181">
        <v>976004</v>
      </c>
      <c r="K16" s="182">
        <v>1.84E-4</v>
      </c>
      <c r="L16" s="181">
        <v>710866</v>
      </c>
      <c r="M16" s="182">
        <v>5.7000000000000003E-5</v>
      </c>
      <c r="N16" s="182">
        <v>5.7000000000000003E-5</v>
      </c>
      <c r="O16" s="181">
        <v>12246</v>
      </c>
      <c r="P16" s="182">
        <v>2.34E-4</v>
      </c>
      <c r="Q16" s="184">
        <v>3.3000000000000002E-2</v>
      </c>
      <c r="R16" s="182">
        <v>3.3000000000000003E-5</v>
      </c>
      <c r="S16" s="185">
        <v>1E-4</v>
      </c>
      <c r="T16" s="186">
        <v>7.0860000000000003E-3</v>
      </c>
    </row>
    <row r="17" spans="1:20" ht="13.5" thickBot="1" x14ac:dyDescent="0.25">
      <c r="A17" s="179" t="s">
        <v>55</v>
      </c>
      <c r="B17" s="180">
        <v>2.9689999999999999E-3</v>
      </c>
      <c r="C17" s="181">
        <v>2353879</v>
      </c>
      <c r="D17" s="182">
        <v>1.3619999999999999E-3</v>
      </c>
      <c r="E17" s="183">
        <v>17982.060000000001</v>
      </c>
      <c r="F17" s="182">
        <v>2.5799999999999998E-4</v>
      </c>
      <c r="G17" s="182">
        <v>3.7100000000000002E-4</v>
      </c>
      <c r="H17" s="183">
        <v>236.22</v>
      </c>
      <c r="I17" s="182">
        <v>1.026E-3</v>
      </c>
      <c r="J17" s="181">
        <v>604276</v>
      </c>
      <c r="K17" s="182">
        <v>1.1400000000000001E-4</v>
      </c>
      <c r="L17" s="181">
        <v>819519</v>
      </c>
      <c r="M17" s="182">
        <v>6.6000000000000005E-5</v>
      </c>
      <c r="N17" s="182">
        <v>6.6000000000000005E-5</v>
      </c>
      <c r="O17" s="181">
        <v>11388</v>
      </c>
      <c r="P17" s="182">
        <v>2.1699999999999999E-4</v>
      </c>
      <c r="Q17" s="184">
        <v>7.7469999999999997E-2</v>
      </c>
      <c r="R17" s="182">
        <v>7.7470000000000002E-5</v>
      </c>
      <c r="S17" s="185">
        <v>1E-4</v>
      </c>
      <c r="T17" s="186">
        <v>6.6369999999999997E-3</v>
      </c>
    </row>
    <row r="18" spans="1:20" ht="13.5" thickBot="1" x14ac:dyDescent="0.25">
      <c r="A18" s="179" t="s">
        <v>56</v>
      </c>
      <c r="B18" s="180">
        <v>2.9689999999999999E-3</v>
      </c>
      <c r="C18" s="181">
        <v>3934899</v>
      </c>
      <c r="D18" s="182">
        <v>2.2759999999999998E-3</v>
      </c>
      <c r="E18" s="183">
        <v>5182.84</v>
      </c>
      <c r="F18" s="182">
        <v>7.3999999999999996E-5</v>
      </c>
      <c r="G18" s="182">
        <v>3.7100000000000002E-4</v>
      </c>
      <c r="H18" s="183">
        <v>199.58</v>
      </c>
      <c r="I18" s="182">
        <v>8.6700000000000004E-4</v>
      </c>
      <c r="J18" s="181">
        <v>1109835</v>
      </c>
      <c r="K18" s="182">
        <v>2.1000000000000001E-4</v>
      </c>
      <c r="L18" s="181">
        <v>939548</v>
      </c>
      <c r="M18" s="182">
        <v>7.4999999999999993E-5</v>
      </c>
      <c r="N18" s="182">
        <v>7.4999999999999993E-5</v>
      </c>
      <c r="O18" s="181">
        <v>14424</v>
      </c>
      <c r="P18" s="182">
        <v>2.7500000000000002E-4</v>
      </c>
      <c r="Q18" s="184">
        <v>2.2329999999999999E-2</v>
      </c>
      <c r="R18" s="182">
        <v>2.2329999999999998E-5</v>
      </c>
      <c r="S18" s="185">
        <v>1E-4</v>
      </c>
      <c r="T18" s="186">
        <v>7.326E-3</v>
      </c>
    </row>
    <row r="19" spans="1:20" ht="13.5" thickBot="1" x14ac:dyDescent="0.25">
      <c r="A19" s="179" t="s">
        <v>57</v>
      </c>
      <c r="B19" s="180">
        <v>2.9689999999999999E-3</v>
      </c>
      <c r="C19" s="181">
        <v>4348649</v>
      </c>
      <c r="D19" s="182">
        <v>2.516E-3</v>
      </c>
      <c r="E19" s="183">
        <v>24515.62</v>
      </c>
      <c r="F19" s="182">
        <v>3.5199999999999999E-4</v>
      </c>
      <c r="G19" s="182">
        <v>3.7100000000000002E-4</v>
      </c>
      <c r="H19" s="183">
        <v>219.71</v>
      </c>
      <c r="I19" s="182">
        <v>9.5399999999999999E-4</v>
      </c>
      <c r="J19" s="181">
        <v>922798</v>
      </c>
      <c r="K19" s="182">
        <v>1.74E-4</v>
      </c>
      <c r="L19" s="181">
        <v>478422</v>
      </c>
      <c r="M19" s="182">
        <v>3.8000000000000002E-5</v>
      </c>
      <c r="N19" s="182">
        <v>3.8000000000000002E-5</v>
      </c>
      <c r="O19" s="181">
        <v>13124</v>
      </c>
      <c r="P19" s="182">
        <v>2.5000000000000001E-4</v>
      </c>
      <c r="Q19" s="184">
        <v>0.10562000000000001</v>
      </c>
      <c r="R19" s="182">
        <v>1.0562000000000001E-4</v>
      </c>
      <c r="S19" s="185">
        <v>1E-4</v>
      </c>
      <c r="T19" s="186">
        <v>7.8799999999999999E-3</v>
      </c>
    </row>
    <row r="20" spans="1:20" ht="13.5" thickBot="1" x14ac:dyDescent="0.25">
      <c r="A20" s="179" t="s">
        <v>58</v>
      </c>
      <c r="B20" s="180">
        <v>2.9689999999999999E-3</v>
      </c>
      <c r="C20" s="181">
        <v>6066562</v>
      </c>
      <c r="D20" s="182">
        <v>3.509E-3</v>
      </c>
      <c r="E20" s="183">
        <v>45711.19</v>
      </c>
      <c r="F20" s="182">
        <v>6.5600000000000001E-4</v>
      </c>
      <c r="G20" s="182">
        <v>3.7100000000000002E-4</v>
      </c>
      <c r="H20" s="183">
        <v>170.42</v>
      </c>
      <c r="I20" s="182">
        <v>7.3999999999999999E-4</v>
      </c>
      <c r="J20" s="181">
        <v>1552931</v>
      </c>
      <c r="K20" s="182">
        <v>2.9300000000000002E-4</v>
      </c>
      <c r="L20" s="181">
        <v>1274873</v>
      </c>
      <c r="M20" s="182">
        <v>1.02E-4</v>
      </c>
      <c r="N20" s="182">
        <v>1.02E-4</v>
      </c>
      <c r="O20" s="181">
        <v>9479</v>
      </c>
      <c r="P20" s="182">
        <v>1.8100000000000001E-4</v>
      </c>
      <c r="Q20" s="184">
        <v>0.19692999999999999</v>
      </c>
      <c r="R20" s="182">
        <v>1.9693E-4</v>
      </c>
      <c r="S20" s="185">
        <v>1E-4</v>
      </c>
      <c r="T20" s="186">
        <v>9.2320000000000006E-3</v>
      </c>
    </row>
    <row r="21" spans="1:20" ht="13.5" thickBot="1" x14ac:dyDescent="0.25">
      <c r="A21" s="179" t="s">
        <v>59</v>
      </c>
      <c r="B21" s="180">
        <v>2.9689999999999999E-3</v>
      </c>
      <c r="C21" s="181">
        <v>9383682</v>
      </c>
      <c r="D21" s="182">
        <v>5.4279999999999997E-3</v>
      </c>
      <c r="E21" s="183">
        <v>21276.89</v>
      </c>
      <c r="F21" s="182">
        <v>3.0600000000000001E-4</v>
      </c>
      <c r="G21" s="182">
        <v>3.7100000000000002E-4</v>
      </c>
      <c r="H21" s="183">
        <v>208.81</v>
      </c>
      <c r="I21" s="182">
        <v>9.0700000000000004E-4</v>
      </c>
      <c r="J21" s="181">
        <v>1806269</v>
      </c>
      <c r="K21" s="182">
        <v>3.4099999999999999E-4</v>
      </c>
      <c r="L21" s="181">
        <v>1758839</v>
      </c>
      <c r="M21" s="182">
        <v>1.4100000000000001E-4</v>
      </c>
      <c r="N21" s="182">
        <v>1.4100000000000001E-4</v>
      </c>
      <c r="O21" s="181">
        <v>19424</v>
      </c>
      <c r="P21" s="182">
        <v>3.6999999999999999E-4</v>
      </c>
      <c r="Q21" s="184">
        <v>9.1670000000000001E-2</v>
      </c>
      <c r="R21" s="182">
        <v>9.1669999999999995E-5</v>
      </c>
      <c r="S21" s="185">
        <v>1E-4</v>
      </c>
      <c r="T21" s="186">
        <v>1.1176999999999999E-2</v>
      </c>
    </row>
    <row r="22" spans="1:20" ht="13.5" thickBot="1" x14ac:dyDescent="0.25">
      <c r="A22" s="179" t="s">
        <v>60</v>
      </c>
      <c r="B22" s="180">
        <v>2.9689999999999999E-3</v>
      </c>
      <c r="C22" s="181">
        <v>5792578</v>
      </c>
      <c r="D22" s="182">
        <v>3.3509999999999998E-3</v>
      </c>
      <c r="E22" s="183">
        <v>24971.24</v>
      </c>
      <c r="F22" s="182">
        <v>3.59E-4</v>
      </c>
      <c r="G22" s="182">
        <v>3.7100000000000002E-4</v>
      </c>
      <c r="H22" s="183">
        <v>156.19999999999999</v>
      </c>
      <c r="I22" s="182">
        <v>6.78E-4</v>
      </c>
      <c r="J22" s="181">
        <v>1804579</v>
      </c>
      <c r="K22" s="182">
        <v>3.4099999999999999E-4</v>
      </c>
      <c r="L22" s="181">
        <v>1195378</v>
      </c>
      <c r="M22" s="182">
        <v>9.6000000000000002E-5</v>
      </c>
      <c r="N22" s="182">
        <v>9.6000000000000002E-5</v>
      </c>
      <c r="O22" s="181">
        <v>9584</v>
      </c>
      <c r="P22" s="182">
        <v>1.83E-4</v>
      </c>
      <c r="Q22" s="184">
        <v>0.10758</v>
      </c>
      <c r="R22" s="182">
        <v>1.0758E-4</v>
      </c>
      <c r="S22" s="185">
        <v>1E-4</v>
      </c>
      <c r="T22" s="186">
        <v>8.6619999999999996E-3</v>
      </c>
    </row>
    <row r="23" spans="1:20" ht="13.5" thickBot="1" x14ac:dyDescent="0.25">
      <c r="A23" s="179" t="s">
        <v>61</v>
      </c>
      <c r="B23" s="180">
        <v>2.9689999999999999E-3</v>
      </c>
      <c r="C23" s="181">
        <v>3238628</v>
      </c>
      <c r="D23" s="182">
        <v>1.874E-3</v>
      </c>
      <c r="E23" s="183">
        <v>37727.96</v>
      </c>
      <c r="F23" s="182">
        <v>5.4199999999999995E-4</v>
      </c>
      <c r="G23" s="182">
        <v>3.7100000000000002E-4</v>
      </c>
      <c r="H23" s="183">
        <v>202.51</v>
      </c>
      <c r="I23" s="182">
        <v>8.7900000000000001E-4</v>
      </c>
      <c r="J23" s="181">
        <v>891583</v>
      </c>
      <c r="K23" s="182">
        <v>1.6799999999999999E-4</v>
      </c>
      <c r="L23" s="181">
        <v>716616</v>
      </c>
      <c r="M23" s="182">
        <v>5.7000000000000003E-5</v>
      </c>
      <c r="N23" s="182">
        <v>5.7000000000000003E-5</v>
      </c>
      <c r="O23" s="181">
        <v>13039</v>
      </c>
      <c r="P23" s="182">
        <v>2.4899999999999998E-4</v>
      </c>
      <c r="Q23" s="184">
        <v>0.16253999999999999</v>
      </c>
      <c r="R23" s="182">
        <v>1.6254E-4</v>
      </c>
      <c r="S23" s="185">
        <v>1E-4</v>
      </c>
      <c r="T23" s="186">
        <v>7.4400000000000004E-3</v>
      </c>
    </row>
    <row r="24" spans="1:20" ht="13.5" thickBot="1" x14ac:dyDescent="0.25">
      <c r="A24" s="179" t="s">
        <v>62</v>
      </c>
      <c r="B24" s="180">
        <v>2.9689999999999999E-3</v>
      </c>
      <c r="C24" s="181">
        <v>3278487</v>
      </c>
      <c r="D24" s="182">
        <v>1.897E-3</v>
      </c>
      <c r="E24" s="183">
        <v>29581.9</v>
      </c>
      <c r="F24" s="182">
        <v>4.2499999999999998E-4</v>
      </c>
      <c r="G24" s="182">
        <v>3.7100000000000002E-4</v>
      </c>
      <c r="H24" s="183">
        <v>309.7</v>
      </c>
      <c r="I24" s="182">
        <v>1.3450000000000001E-3</v>
      </c>
      <c r="J24" s="181">
        <v>1331025</v>
      </c>
      <c r="K24" s="182">
        <v>2.5099999999999998E-4</v>
      </c>
      <c r="L24" s="181">
        <v>743638</v>
      </c>
      <c r="M24" s="182">
        <v>5.8999999999999998E-5</v>
      </c>
      <c r="N24" s="182">
        <v>5.8999999999999998E-5</v>
      </c>
      <c r="O24" s="181">
        <v>9036</v>
      </c>
      <c r="P24" s="182">
        <v>1.7200000000000001E-4</v>
      </c>
      <c r="Q24" s="184">
        <v>0.12745000000000001</v>
      </c>
      <c r="R24" s="182">
        <v>1.2745000000000001E-4</v>
      </c>
      <c r="S24" s="185">
        <v>1E-4</v>
      </c>
      <c r="T24" s="186">
        <v>7.7879999999999998E-3</v>
      </c>
    </row>
    <row r="25" spans="1:20" ht="13.5" thickBot="1" x14ac:dyDescent="0.25">
      <c r="A25" s="179" t="s">
        <v>63</v>
      </c>
      <c r="B25" s="180">
        <v>2.9689999999999999E-3</v>
      </c>
      <c r="C25" s="181">
        <v>2371089</v>
      </c>
      <c r="D25" s="182">
        <v>1.372E-3</v>
      </c>
      <c r="E25" s="183">
        <v>34467.57</v>
      </c>
      <c r="F25" s="182">
        <v>4.95E-4</v>
      </c>
      <c r="G25" s="182">
        <v>3.7100000000000002E-4</v>
      </c>
      <c r="H25" s="183">
        <v>106.85</v>
      </c>
      <c r="I25" s="182">
        <v>4.64E-4</v>
      </c>
      <c r="J25" s="181">
        <v>457566</v>
      </c>
      <c r="K25" s="182">
        <v>8.6000000000000003E-5</v>
      </c>
      <c r="L25" s="181">
        <v>397686</v>
      </c>
      <c r="M25" s="182">
        <v>3.1999999999999999E-5</v>
      </c>
      <c r="N25" s="182">
        <v>3.1999999999999999E-5</v>
      </c>
      <c r="O25" s="181">
        <v>10054</v>
      </c>
      <c r="P25" s="182">
        <v>1.92E-4</v>
      </c>
      <c r="Q25" s="184">
        <v>0.14849000000000001</v>
      </c>
      <c r="R25" s="182">
        <v>1.4849000000000001E-4</v>
      </c>
      <c r="S25" s="185">
        <v>1E-4</v>
      </c>
      <c r="T25" s="186">
        <v>6.2719999999999998E-3</v>
      </c>
    </row>
    <row r="26" spans="1:20" ht="13.5" thickBot="1" x14ac:dyDescent="0.25">
      <c r="A26" s="179" t="s">
        <v>64</v>
      </c>
      <c r="B26" s="180">
        <v>2.9689999999999999E-3</v>
      </c>
      <c r="C26" s="181">
        <v>9013534</v>
      </c>
      <c r="D26" s="182">
        <v>5.2139999999999999E-3</v>
      </c>
      <c r="E26" s="183">
        <v>3496.48</v>
      </c>
      <c r="F26" s="182">
        <v>5.0000000000000002E-5</v>
      </c>
      <c r="G26" s="182">
        <v>3.7100000000000002E-4</v>
      </c>
      <c r="H26" s="183">
        <v>13.64</v>
      </c>
      <c r="I26" s="182">
        <v>5.8999999999999998E-5</v>
      </c>
      <c r="J26" s="181">
        <v>573255</v>
      </c>
      <c r="K26" s="182">
        <v>1.08E-4</v>
      </c>
      <c r="L26" s="181">
        <v>1009816</v>
      </c>
      <c r="M26" s="182">
        <v>8.1000000000000004E-5</v>
      </c>
      <c r="N26" s="182">
        <v>8.1000000000000004E-5</v>
      </c>
      <c r="O26" s="181">
        <v>19901</v>
      </c>
      <c r="P26" s="182">
        <v>3.8000000000000002E-4</v>
      </c>
      <c r="Q26" s="184">
        <v>1.506E-2</v>
      </c>
      <c r="R26" s="182">
        <v>1.506E-5</v>
      </c>
      <c r="S26" s="185">
        <v>1E-4</v>
      </c>
      <c r="T26" s="186">
        <v>9.4389999999999995E-3</v>
      </c>
    </row>
    <row r="27" spans="1:20" ht="13.5" thickBot="1" x14ac:dyDescent="0.25">
      <c r="A27" s="179" t="s">
        <v>65</v>
      </c>
      <c r="B27" s="180">
        <v>2.9689999999999999E-3</v>
      </c>
      <c r="C27" s="181">
        <v>1863275</v>
      </c>
      <c r="D27" s="182">
        <v>1.078E-3</v>
      </c>
      <c r="E27" s="183">
        <v>27271.49</v>
      </c>
      <c r="F27" s="182">
        <v>3.9199999999999999E-4</v>
      </c>
      <c r="G27" s="182">
        <v>3.7100000000000002E-4</v>
      </c>
      <c r="H27" s="183">
        <v>247.99</v>
      </c>
      <c r="I27" s="182">
        <v>1.077E-3</v>
      </c>
      <c r="J27" s="181">
        <v>941695</v>
      </c>
      <c r="K27" s="182">
        <v>1.7799999999999999E-4</v>
      </c>
      <c r="L27" s="181">
        <v>432448</v>
      </c>
      <c r="M27" s="182">
        <v>3.4999999999999997E-5</v>
      </c>
      <c r="N27" s="182">
        <v>3.4999999999999997E-5</v>
      </c>
      <c r="O27" s="181">
        <v>7117</v>
      </c>
      <c r="P27" s="182">
        <v>1.36E-4</v>
      </c>
      <c r="Q27" s="184">
        <v>0.11749</v>
      </c>
      <c r="R27" s="182">
        <v>1.1749E-4</v>
      </c>
      <c r="S27" s="185">
        <v>1E-4</v>
      </c>
      <c r="T27" s="186">
        <v>6.4980000000000003E-3</v>
      </c>
    </row>
    <row r="28" spans="1:20" ht="13.5" thickBot="1" x14ac:dyDescent="0.25">
      <c r="A28" s="179" t="s">
        <v>66</v>
      </c>
      <c r="B28" s="180">
        <v>2.9689999999999999E-3</v>
      </c>
      <c r="C28" s="181">
        <v>3950249</v>
      </c>
      <c r="D28" s="182">
        <v>2.2850000000000001E-3</v>
      </c>
      <c r="E28" s="183">
        <v>74108.59</v>
      </c>
      <c r="F28" s="182">
        <v>1.0640000000000001E-3</v>
      </c>
      <c r="G28" s="182">
        <v>3.7100000000000002E-4</v>
      </c>
      <c r="H28" s="183">
        <v>201.82</v>
      </c>
      <c r="I28" s="182">
        <v>8.7600000000000004E-4</v>
      </c>
      <c r="J28" s="181">
        <v>774627</v>
      </c>
      <c r="K28" s="182">
        <v>1.46E-4</v>
      </c>
      <c r="L28" s="181">
        <v>481007</v>
      </c>
      <c r="M28" s="182">
        <v>3.8000000000000002E-5</v>
      </c>
      <c r="N28" s="182">
        <v>3.8000000000000002E-5</v>
      </c>
      <c r="O28" s="181">
        <v>6646</v>
      </c>
      <c r="P28" s="182">
        <v>1.27E-4</v>
      </c>
      <c r="Q28" s="184">
        <v>0.31928000000000001</v>
      </c>
      <c r="R28" s="182">
        <v>3.1928000000000002E-4</v>
      </c>
      <c r="S28" s="185">
        <v>1E-4</v>
      </c>
      <c r="T28" s="186">
        <v>8.3470000000000003E-3</v>
      </c>
    </row>
    <row r="29" spans="1:20" ht="13.5" thickBot="1" x14ac:dyDescent="0.25">
      <c r="A29" s="179" t="s">
        <v>67</v>
      </c>
      <c r="B29" s="180">
        <v>2.9689999999999999E-3</v>
      </c>
      <c r="C29" s="181">
        <v>3728098</v>
      </c>
      <c r="D29" s="182">
        <v>2.1570000000000001E-3</v>
      </c>
      <c r="E29" s="183">
        <v>16980.54</v>
      </c>
      <c r="F29" s="182">
        <v>2.4399999999999999E-4</v>
      </c>
      <c r="G29" s="182">
        <v>3.7100000000000002E-4</v>
      </c>
      <c r="H29" s="183">
        <v>50.73</v>
      </c>
      <c r="I29" s="182">
        <v>2.2000000000000001E-4</v>
      </c>
      <c r="J29" s="181">
        <v>439332</v>
      </c>
      <c r="K29" s="182">
        <v>8.2999999999999998E-5</v>
      </c>
      <c r="L29" s="181">
        <v>516352</v>
      </c>
      <c r="M29" s="182">
        <v>4.1E-5</v>
      </c>
      <c r="N29" s="182">
        <v>4.1E-5</v>
      </c>
      <c r="O29" s="181">
        <v>12346</v>
      </c>
      <c r="P29" s="182">
        <v>2.3499999999999999E-4</v>
      </c>
      <c r="Q29" s="184">
        <v>7.3160000000000003E-2</v>
      </c>
      <c r="R29" s="182">
        <v>7.3159999999999997E-5</v>
      </c>
      <c r="S29" s="185">
        <v>1E-4</v>
      </c>
      <c r="T29" s="186">
        <v>6.5459999999999997E-3</v>
      </c>
    </row>
    <row r="30" spans="1:20" ht="13.5" thickBot="1" x14ac:dyDescent="0.25">
      <c r="A30" s="179" t="s">
        <v>68</v>
      </c>
      <c r="B30" s="180">
        <v>2.9689999999999999E-3</v>
      </c>
      <c r="C30" s="181">
        <v>3441024</v>
      </c>
      <c r="D30" s="182">
        <v>1.9910000000000001E-3</v>
      </c>
      <c r="E30" s="181">
        <v>15820</v>
      </c>
      <c r="F30" s="182">
        <v>2.2699999999999999E-4</v>
      </c>
      <c r="G30" s="182">
        <v>3.7100000000000002E-4</v>
      </c>
      <c r="H30" s="183">
        <v>109.49</v>
      </c>
      <c r="I30" s="182">
        <v>4.7600000000000002E-4</v>
      </c>
      <c r="J30" s="181">
        <v>733930</v>
      </c>
      <c r="K30" s="182">
        <v>1.3899999999999999E-4</v>
      </c>
      <c r="L30" s="181">
        <v>525238</v>
      </c>
      <c r="M30" s="182">
        <v>4.1999999999999998E-5</v>
      </c>
      <c r="N30" s="182">
        <v>4.1999999999999998E-5</v>
      </c>
      <c r="O30" s="181">
        <v>6498</v>
      </c>
      <c r="P30" s="182">
        <v>1.2400000000000001E-4</v>
      </c>
      <c r="Q30" s="184">
        <v>6.8159999999999998E-2</v>
      </c>
      <c r="R30" s="182">
        <v>6.8159999999999998E-5</v>
      </c>
      <c r="S30" s="185">
        <v>1E-4</v>
      </c>
      <c r="T30" s="186">
        <v>6.5589999999999997E-3</v>
      </c>
    </row>
    <row r="31" spans="1:20" ht="13.5" thickBot="1" x14ac:dyDescent="0.25">
      <c r="A31" s="179" t="s">
        <v>69</v>
      </c>
      <c r="B31" s="180">
        <v>2.9689999999999999E-3</v>
      </c>
      <c r="C31" s="181">
        <v>3423535</v>
      </c>
      <c r="D31" s="182">
        <v>1.98E-3</v>
      </c>
      <c r="E31" s="181">
        <v>9026</v>
      </c>
      <c r="F31" s="182">
        <v>1.2999999999999999E-4</v>
      </c>
      <c r="G31" s="182">
        <v>3.7100000000000002E-4</v>
      </c>
      <c r="H31" s="183">
        <v>67.13</v>
      </c>
      <c r="I31" s="182">
        <v>2.92E-4</v>
      </c>
      <c r="J31" s="181">
        <v>898878</v>
      </c>
      <c r="K31" s="182">
        <v>1.7000000000000001E-4</v>
      </c>
      <c r="L31" s="181">
        <v>591093</v>
      </c>
      <c r="M31" s="182">
        <v>4.6999999999999997E-5</v>
      </c>
      <c r="N31" s="182">
        <v>4.6999999999999997E-5</v>
      </c>
      <c r="O31" s="181">
        <v>14167</v>
      </c>
      <c r="P31" s="182">
        <v>2.7E-4</v>
      </c>
      <c r="Q31" s="184">
        <v>3.8890000000000001E-2</v>
      </c>
      <c r="R31" s="182">
        <v>3.8890000000000002E-5</v>
      </c>
      <c r="S31" s="185">
        <v>1E-4</v>
      </c>
      <c r="T31" s="186">
        <v>6.4260000000000003E-3</v>
      </c>
    </row>
    <row r="32" spans="1:20" ht="13.5" thickBot="1" x14ac:dyDescent="0.25">
      <c r="A32" s="179" t="s">
        <v>70</v>
      </c>
      <c r="B32" s="180">
        <v>2.9689999999999999E-3</v>
      </c>
      <c r="C32" s="181">
        <v>5591589</v>
      </c>
      <c r="D32" s="182">
        <v>3.235E-3</v>
      </c>
      <c r="E32" s="183">
        <v>28245.29</v>
      </c>
      <c r="F32" s="182">
        <v>4.06E-4</v>
      </c>
      <c r="G32" s="182">
        <v>3.7100000000000002E-4</v>
      </c>
      <c r="H32" s="183">
        <v>48.54</v>
      </c>
      <c r="I32" s="182">
        <v>2.1100000000000001E-4</v>
      </c>
      <c r="J32" s="181">
        <v>1113306</v>
      </c>
      <c r="K32" s="182">
        <v>2.1000000000000001E-4</v>
      </c>
      <c r="L32" s="181">
        <v>839865</v>
      </c>
      <c r="M32" s="182">
        <v>6.7000000000000002E-5</v>
      </c>
      <c r="N32" s="182">
        <v>6.7000000000000002E-5</v>
      </c>
      <c r="O32" s="181">
        <v>7049</v>
      </c>
      <c r="P32" s="182">
        <v>1.34E-4</v>
      </c>
      <c r="Q32" s="184">
        <v>0.12169000000000001</v>
      </c>
      <c r="R32" s="182">
        <v>1.2169000000000001E-4</v>
      </c>
      <c r="S32" s="185">
        <v>1E-4</v>
      </c>
      <c r="T32" s="186">
        <v>7.9030000000000003E-3</v>
      </c>
    </row>
    <row r="33" spans="1:22" ht="13.5" thickBot="1" x14ac:dyDescent="0.25">
      <c r="A33" s="179" t="s">
        <v>71</v>
      </c>
      <c r="B33" s="180">
        <v>2.9689999999999999E-3</v>
      </c>
      <c r="C33" s="181">
        <v>3178712</v>
      </c>
      <c r="D33" s="182">
        <v>1.8389999999999999E-3</v>
      </c>
      <c r="E33" s="183">
        <v>27216.97</v>
      </c>
      <c r="F33" s="182">
        <v>3.9100000000000002E-4</v>
      </c>
      <c r="G33" s="182">
        <v>3.7100000000000002E-4</v>
      </c>
      <c r="H33" s="183">
        <v>228.25</v>
      </c>
      <c r="I33" s="182">
        <v>9.9099999999999991E-4</v>
      </c>
      <c r="J33" s="181">
        <v>1055255</v>
      </c>
      <c r="K33" s="182">
        <v>1.9900000000000001E-4</v>
      </c>
      <c r="L33" s="181">
        <v>855057</v>
      </c>
      <c r="M33" s="182">
        <v>6.7999999999999999E-5</v>
      </c>
      <c r="N33" s="182">
        <v>6.7999999999999999E-5</v>
      </c>
      <c r="O33" s="181">
        <v>12188</v>
      </c>
      <c r="P33" s="182">
        <v>2.32E-4</v>
      </c>
      <c r="Q33" s="184">
        <v>0.11726</v>
      </c>
      <c r="R33" s="182">
        <v>1.1726E-4</v>
      </c>
      <c r="S33" s="185">
        <v>1E-4</v>
      </c>
      <c r="T33" s="186">
        <v>7.358E-3</v>
      </c>
    </row>
    <row r="34" spans="1:22" ht="13.5" thickBot="1" x14ac:dyDescent="0.25">
      <c r="A34" s="179" t="s">
        <v>72</v>
      </c>
      <c r="B34" s="180">
        <v>2.9689999999999999E-3</v>
      </c>
      <c r="C34" s="181">
        <v>5185400</v>
      </c>
      <c r="D34" s="182">
        <v>3.0000000000000001E-3</v>
      </c>
      <c r="E34" s="183">
        <v>10432.31</v>
      </c>
      <c r="F34" s="182">
        <v>1.4999999999999999E-4</v>
      </c>
      <c r="G34" s="182">
        <v>3.7100000000000002E-4</v>
      </c>
      <c r="H34" s="183">
        <v>108.24</v>
      </c>
      <c r="I34" s="182">
        <v>4.6999999999999999E-4</v>
      </c>
      <c r="J34" s="181">
        <v>500299</v>
      </c>
      <c r="K34" s="182">
        <v>9.3999999999999994E-5</v>
      </c>
      <c r="L34" s="181">
        <v>923832</v>
      </c>
      <c r="M34" s="182">
        <v>7.3999999999999996E-5</v>
      </c>
      <c r="N34" s="182">
        <v>7.3999999999999996E-5</v>
      </c>
      <c r="O34" s="181">
        <v>12637</v>
      </c>
      <c r="P34" s="182">
        <v>2.41E-4</v>
      </c>
      <c r="Q34" s="184">
        <v>4.4940000000000001E-2</v>
      </c>
      <c r="R34" s="182">
        <v>4.494E-5</v>
      </c>
      <c r="S34" s="185">
        <v>1E-4</v>
      </c>
      <c r="T34" s="186">
        <v>7.5989999999999999E-3</v>
      </c>
    </row>
    <row r="35" spans="1:22" ht="13.5" thickBot="1" x14ac:dyDescent="0.25">
      <c r="A35" s="179" t="s">
        <v>73</v>
      </c>
      <c r="B35" s="180">
        <v>2.9689999999999999E-3</v>
      </c>
      <c r="C35" s="181">
        <v>3696999</v>
      </c>
      <c r="D35" s="182">
        <v>2.1389999999999998E-3</v>
      </c>
      <c r="E35" s="187">
        <v>33776.9</v>
      </c>
      <c r="F35" s="182">
        <v>4.8500000000000003E-4</v>
      </c>
      <c r="G35" s="182">
        <v>3.7100000000000002E-4</v>
      </c>
      <c r="H35" s="183">
        <v>225.89</v>
      </c>
      <c r="I35" s="182">
        <v>9.810000000000001E-4</v>
      </c>
      <c r="J35" s="181">
        <v>938710</v>
      </c>
      <c r="K35" s="182">
        <v>1.7699999999999999E-4</v>
      </c>
      <c r="L35" s="181">
        <v>792034</v>
      </c>
      <c r="M35" s="182">
        <v>6.3E-5</v>
      </c>
      <c r="N35" s="182">
        <v>6.3E-5</v>
      </c>
      <c r="O35" s="181">
        <v>13636</v>
      </c>
      <c r="P35" s="182">
        <v>2.5999999999999998E-4</v>
      </c>
      <c r="Q35" s="184">
        <v>0.14552000000000001</v>
      </c>
      <c r="R35" s="182">
        <v>1.4552E-4</v>
      </c>
      <c r="S35" s="185">
        <v>1E-4</v>
      </c>
      <c r="T35" s="186">
        <v>7.7660000000000003E-3</v>
      </c>
    </row>
    <row r="36" spans="1:22" ht="13.5" thickBot="1" x14ac:dyDescent="0.25">
      <c r="A36" s="179" t="s">
        <v>74</v>
      </c>
      <c r="B36" s="180">
        <v>2.9689999999999999E-3</v>
      </c>
      <c r="C36" s="181">
        <v>2300736</v>
      </c>
      <c r="D36" s="182">
        <v>1.3309999999999999E-3</v>
      </c>
      <c r="E36" s="183">
        <v>60291.82</v>
      </c>
      <c r="F36" s="182">
        <v>8.6600000000000002E-4</v>
      </c>
      <c r="G36" s="182">
        <v>3.7100000000000002E-4</v>
      </c>
      <c r="H36" s="183">
        <v>117.78</v>
      </c>
      <c r="I36" s="182">
        <v>5.1199999999999998E-4</v>
      </c>
      <c r="J36" s="181">
        <v>1049741</v>
      </c>
      <c r="K36" s="182">
        <v>1.9799999999999999E-4</v>
      </c>
      <c r="L36" s="181">
        <v>263829</v>
      </c>
      <c r="M36" s="182">
        <v>2.0999999999999999E-5</v>
      </c>
      <c r="N36" s="182">
        <v>2.0999999999999999E-5</v>
      </c>
      <c r="O36" s="181">
        <v>6696</v>
      </c>
      <c r="P36" s="182">
        <v>1.2799999999999999E-4</v>
      </c>
      <c r="Q36" s="184">
        <v>0.25974999999999998</v>
      </c>
      <c r="R36" s="182">
        <v>2.5975E-4</v>
      </c>
      <c r="S36" s="185">
        <v>1E-4</v>
      </c>
      <c r="T36" s="186">
        <v>6.7879999999999998E-3</v>
      </c>
    </row>
    <row r="37" spans="1:22" ht="13.5" thickBot="1" x14ac:dyDescent="0.25">
      <c r="A37" s="179" t="s">
        <v>75</v>
      </c>
      <c r="B37" s="180">
        <v>2.9689999999999999E-3</v>
      </c>
      <c r="C37" s="181">
        <v>2321591</v>
      </c>
      <c r="D37" s="182">
        <v>1.343E-3</v>
      </c>
      <c r="E37" s="183">
        <v>46909.760000000002</v>
      </c>
      <c r="F37" s="182">
        <v>6.7400000000000001E-4</v>
      </c>
      <c r="G37" s="182">
        <v>3.7100000000000002E-4</v>
      </c>
      <c r="H37" s="183">
        <v>194.69</v>
      </c>
      <c r="I37" s="182">
        <v>8.4599999999999996E-4</v>
      </c>
      <c r="J37" s="181">
        <v>813283</v>
      </c>
      <c r="K37" s="182">
        <v>1.54E-4</v>
      </c>
      <c r="L37" s="181">
        <v>593854</v>
      </c>
      <c r="M37" s="182">
        <v>4.8000000000000001E-5</v>
      </c>
      <c r="N37" s="182">
        <v>4.8000000000000001E-5</v>
      </c>
      <c r="O37" s="181">
        <v>12208</v>
      </c>
      <c r="P37" s="182">
        <v>2.33E-4</v>
      </c>
      <c r="Q37" s="184">
        <v>0.2021</v>
      </c>
      <c r="R37" s="182">
        <v>2.0210000000000001E-4</v>
      </c>
      <c r="S37" s="185">
        <v>1E-4</v>
      </c>
      <c r="T37" s="186">
        <v>6.9969999999999997E-3</v>
      </c>
    </row>
    <row r="38" spans="1:22" ht="13.5" thickBot="1" x14ac:dyDescent="0.25">
      <c r="A38" s="188" t="s">
        <v>76</v>
      </c>
      <c r="B38" s="189">
        <v>2.9689999999999999E-3</v>
      </c>
      <c r="C38" s="190">
        <v>3259846</v>
      </c>
      <c r="D38" s="191">
        <v>1.8860000000000001E-3</v>
      </c>
      <c r="E38" s="192">
        <v>35170.61</v>
      </c>
      <c r="F38" s="191">
        <v>5.0500000000000002E-4</v>
      </c>
      <c r="G38" s="191">
        <v>3.7100000000000002E-4</v>
      </c>
      <c r="H38" s="192">
        <v>167.13</v>
      </c>
      <c r="I38" s="191">
        <v>7.2599999999999997E-4</v>
      </c>
      <c r="J38" s="190">
        <v>412017</v>
      </c>
      <c r="K38" s="191">
        <v>7.7999999999999999E-5</v>
      </c>
      <c r="L38" s="190">
        <v>355938</v>
      </c>
      <c r="M38" s="191">
        <v>2.8E-5</v>
      </c>
      <c r="N38" s="191">
        <v>2.8E-5</v>
      </c>
      <c r="O38" s="190">
        <v>8266</v>
      </c>
      <c r="P38" s="191">
        <v>1.5799999999999999E-4</v>
      </c>
      <c r="Q38" s="193">
        <v>0.15151999999999999</v>
      </c>
      <c r="R38" s="191">
        <v>1.5151999999999999E-4</v>
      </c>
      <c r="S38" s="194">
        <v>1E-4</v>
      </c>
      <c r="T38" s="195">
        <v>7.012E-3</v>
      </c>
    </row>
    <row r="39" spans="1:22" ht="13.5" thickBot="1" x14ac:dyDescent="0.25">
      <c r="A39" s="196" t="s">
        <v>945</v>
      </c>
      <c r="B39" s="197"/>
      <c r="C39" s="198">
        <f>SUM(C3:C38)</f>
        <v>138568341</v>
      </c>
      <c r="D39" s="199"/>
      <c r="E39" s="197">
        <f t="shared" ref="E39:H39" si="0">SUM(E3:E38)</f>
        <v>930309.75</v>
      </c>
      <c r="F39" s="197"/>
      <c r="G39" s="197"/>
      <c r="H39" s="197">
        <f t="shared" si="0"/>
        <v>6152.4599999999982</v>
      </c>
      <c r="I39" s="197"/>
      <c r="J39" s="198">
        <f t="shared" ref="J39" si="1">SUM(J3:J38)</f>
        <v>33964355</v>
      </c>
      <c r="K39" s="197"/>
      <c r="L39" s="198">
        <f t="shared" ref="L39" si="2">SUM(L3:L38)</f>
        <v>26717696</v>
      </c>
      <c r="M39" s="197"/>
      <c r="N39" s="197"/>
      <c r="O39" s="198">
        <f t="shared" ref="O39" si="3">SUM(O3:O38)</f>
        <v>420297</v>
      </c>
      <c r="P39" s="200"/>
      <c r="Q39" s="199">
        <v>4.008</v>
      </c>
      <c r="R39" s="200"/>
      <c r="S39" s="200"/>
      <c r="T39" s="201"/>
    </row>
    <row r="40" spans="1:22" ht="13.5" thickBot="1" x14ac:dyDescent="0.25">
      <c r="A40" s="202" t="s">
        <v>946</v>
      </c>
      <c r="B40" s="203">
        <f>SUM(B3:B38)</f>
        <v>0.10688399999999999</v>
      </c>
      <c r="C40" s="204"/>
      <c r="D40" s="203">
        <f>SUM(D3:D38)</f>
        <v>8.0160999999999996E-2</v>
      </c>
      <c r="E40" s="204"/>
      <c r="F40" s="205">
        <v>1.336E-2</v>
      </c>
      <c r="G40" s="205">
        <v>1.336E-2</v>
      </c>
      <c r="H40" s="204"/>
      <c r="I40" s="203">
        <f>SUM(I3:I38)</f>
        <v>2.6720000000000001E-2</v>
      </c>
      <c r="J40" s="204"/>
      <c r="K40" s="205">
        <v>6.4130000000000003E-3</v>
      </c>
      <c r="L40" s="204"/>
      <c r="M40" s="205">
        <v>2.1380000000000001E-3</v>
      </c>
      <c r="N40" s="205">
        <v>2.1375999999999999E-3</v>
      </c>
      <c r="O40" s="204"/>
      <c r="P40" s="205">
        <v>8.0160000000000006E-3</v>
      </c>
      <c r="Q40" s="206"/>
      <c r="R40" s="205">
        <v>4.0080000000000003E-3</v>
      </c>
      <c r="S40" s="205">
        <v>4.0080000000000003E-3</v>
      </c>
      <c r="T40" s="207">
        <f>SUM(T3:T38)</f>
        <v>0.26719999999999994</v>
      </c>
    </row>
    <row r="41" spans="1:22" x14ac:dyDescent="0.25">
      <c r="U41" s="209"/>
      <c r="V41" s="209"/>
    </row>
    <row r="42" spans="1:22" x14ac:dyDescent="0.25">
      <c r="T42" s="209"/>
    </row>
    <row r="43" spans="1:22" x14ac:dyDescent="0.25">
      <c r="L43" s="210"/>
    </row>
    <row r="44" spans="1:22" x14ac:dyDescent="0.25">
      <c r="F44" s="210"/>
    </row>
  </sheetData>
  <mergeCells count="1">
    <mergeCell ref="A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Q41"/>
  <sheetViews>
    <sheetView zoomScale="70" workbookViewId="0">
      <selection sqref="A1:XFD1"/>
    </sheetView>
  </sheetViews>
  <sheetFormatPr defaultColWidth="9.140625" defaultRowHeight="12.75" x14ac:dyDescent="0.2"/>
  <cols>
    <col min="1" max="1" width="6.28515625" style="28" customWidth="1"/>
    <col min="2" max="2" width="40.85546875" style="28" customWidth="1"/>
    <col min="3" max="3" width="30.28515625" style="28" bestFit="1" customWidth="1"/>
    <col min="4" max="4" width="27.5703125" style="28" customWidth="1"/>
    <col min="5" max="5" width="35.28515625" style="28" customWidth="1"/>
    <col min="6" max="6" width="33.140625" style="28" customWidth="1"/>
    <col min="7" max="7" width="36.5703125" style="28" customWidth="1"/>
    <col min="8" max="8" width="36" style="28" customWidth="1"/>
    <col min="9" max="9" width="30.28515625" style="28" bestFit="1" customWidth="1"/>
    <col min="10" max="10" width="28.85546875" style="28" customWidth="1"/>
    <col min="11" max="11" width="25.28515625" style="28" customWidth="1"/>
    <col min="12" max="12" width="23.42578125" style="28" bestFit="1" customWidth="1"/>
    <col min="13" max="13" width="9.140625" style="28"/>
    <col min="14" max="15" width="9.140625" style="28" hidden="1" customWidth="1"/>
    <col min="16" max="16384" width="9.140625" style="28"/>
  </cols>
  <sheetData>
    <row r="1" spans="1:17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27"/>
      <c r="M1" s="27"/>
      <c r="P1" s="27"/>
      <c r="Q1" s="27"/>
    </row>
    <row r="2" spans="1:17" ht="26.25" customHeight="1" x14ac:dyDescent="0.3">
      <c r="A2" s="129" t="s">
        <v>23</v>
      </c>
      <c r="B2" s="129"/>
      <c r="C2" s="129"/>
      <c r="D2" s="129"/>
      <c r="E2" s="129"/>
      <c r="F2" s="129"/>
      <c r="G2" s="129"/>
      <c r="H2" s="29"/>
      <c r="I2" s="30"/>
      <c r="J2" s="30"/>
      <c r="K2" s="30"/>
      <c r="L2" s="30"/>
      <c r="M2" s="30"/>
      <c r="N2" s="30"/>
      <c r="O2" s="30"/>
      <c r="P2" s="30"/>
    </row>
    <row r="3" spans="1:17" ht="36.75" customHeight="1" x14ac:dyDescent="0.35">
      <c r="A3" s="125" t="s">
        <v>902</v>
      </c>
      <c r="B3" s="125"/>
      <c r="C3" s="125"/>
      <c r="D3" s="125"/>
      <c r="E3" s="125"/>
      <c r="F3" s="125"/>
      <c r="G3" s="125"/>
      <c r="H3" s="125"/>
      <c r="I3" s="125"/>
      <c r="J3" s="31"/>
      <c r="K3" s="31"/>
      <c r="L3" s="32"/>
      <c r="M3" s="32"/>
      <c r="N3" s="32"/>
      <c r="O3" s="32"/>
      <c r="P3" s="32"/>
      <c r="Q3" s="32"/>
    </row>
    <row r="4" spans="1:17" ht="20.25" customHeight="1" x14ac:dyDescent="0.3">
      <c r="C4" s="33"/>
      <c r="D4" s="34"/>
      <c r="E4" s="34"/>
      <c r="F4" s="34"/>
      <c r="G4" s="34"/>
      <c r="H4" s="58"/>
      <c r="I4" s="35"/>
      <c r="J4" s="36"/>
      <c r="K4" s="36"/>
    </row>
    <row r="5" spans="1:17" ht="117" customHeight="1" x14ac:dyDescent="0.3">
      <c r="A5" s="63" t="s">
        <v>0</v>
      </c>
      <c r="B5" s="63" t="s">
        <v>22</v>
      </c>
      <c r="C5" s="64" t="s">
        <v>17</v>
      </c>
      <c r="D5" s="65" t="s">
        <v>38</v>
      </c>
      <c r="E5" s="65" t="s">
        <v>907</v>
      </c>
      <c r="F5" s="66" t="s">
        <v>30</v>
      </c>
      <c r="G5" s="66" t="s">
        <v>18</v>
      </c>
      <c r="H5" s="59"/>
      <c r="I5" s="59"/>
      <c r="J5" s="37"/>
    </row>
    <row r="6" spans="1:17" ht="30" customHeight="1" x14ac:dyDescent="0.3">
      <c r="A6" s="45"/>
      <c r="B6" s="45"/>
      <c r="C6" s="47" t="s">
        <v>917</v>
      </c>
      <c r="D6" s="47" t="s">
        <v>917</v>
      </c>
      <c r="E6" s="47" t="s">
        <v>917</v>
      </c>
      <c r="F6" s="47" t="s">
        <v>917</v>
      </c>
      <c r="G6" s="120" t="s">
        <v>917</v>
      </c>
      <c r="H6" s="60"/>
      <c r="I6" s="60"/>
      <c r="J6" s="38"/>
    </row>
    <row r="7" spans="1:17" ht="30" customHeight="1" x14ac:dyDescent="0.3">
      <c r="A7" s="48">
        <v>1</v>
      </c>
      <c r="B7" s="48" t="s">
        <v>27</v>
      </c>
      <c r="C7" s="49">
        <v>214914217473.4563</v>
      </c>
      <c r="D7" s="50">
        <v>350527018.65979999</v>
      </c>
      <c r="E7" s="50">
        <v>6965844919.8263998</v>
      </c>
      <c r="F7" s="50">
        <v>13887527041.176001</v>
      </c>
      <c r="G7" s="51">
        <f>SUM(C7:F7)</f>
        <v>236118116453.11847</v>
      </c>
      <c r="H7" s="61"/>
      <c r="I7" s="61"/>
      <c r="J7" s="40"/>
    </row>
    <row r="8" spans="1:17" ht="20.25" x14ac:dyDescent="0.3">
      <c r="A8" s="48">
        <v>2</v>
      </c>
      <c r="B8" s="48" t="s">
        <v>32</v>
      </c>
      <c r="C8" s="49">
        <v>109007363152.8237</v>
      </c>
      <c r="D8" s="49">
        <v>177791988.204</v>
      </c>
      <c r="E8" s="49">
        <v>3533169632.8353</v>
      </c>
      <c r="F8" s="49">
        <v>46291756803.919998</v>
      </c>
      <c r="G8" s="51">
        <f t="shared" ref="G8:G16" si="0">SUM(C8:F8)</f>
        <v>159010081577.78299</v>
      </c>
      <c r="H8" s="62"/>
      <c r="I8" s="61"/>
      <c r="J8" s="40"/>
    </row>
    <row r="9" spans="1:17" ht="20.25" x14ac:dyDescent="0.3">
      <c r="A9" s="48">
        <v>3</v>
      </c>
      <c r="B9" s="48" t="s">
        <v>33</v>
      </c>
      <c r="C9" s="49">
        <v>84040107819.916397</v>
      </c>
      <c r="D9" s="49">
        <v>137070170.5465</v>
      </c>
      <c r="E9" s="49">
        <v>2723925689.9853001</v>
      </c>
      <c r="F9" s="49">
        <v>32404229762.743999</v>
      </c>
      <c r="G9" s="51">
        <f t="shared" si="0"/>
        <v>119305333443.1922</v>
      </c>
      <c r="H9" s="62"/>
      <c r="I9" s="61"/>
      <c r="J9" s="40"/>
    </row>
    <row r="10" spans="1:17" ht="20.25" x14ac:dyDescent="0.3">
      <c r="A10" s="48">
        <v>4</v>
      </c>
      <c r="B10" s="48" t="s">
        <v>19</v>
      </c>
      <c r="C10" s="49">
        <v>43242296951.7435</v>
      </c>
      <c r="D10" s="49">
        <v>92555326.199699998</v>
      </c>
      <c r="E10" s="49">
        <v>1975841645.4530001</v>
      </c>
      <c r="F10" s="49">
        <v>0</v>
      </c>
      <c r="G10" s="51">
        <f t="shared" si="0"/>
        <v>45310693923.396202</v>
      </c>
      <c r="H10" s="62"/>
      <c r="I10" s="61"/>
      <c r="J10" s="40"/>
    </row>
    <row r="11" spans="1:17" ht="20.25" x14ac:dyDescent="0.3">
      <c r="A11" s="48">
        <v>5</v>
      </c>
      <c r="B11" s="48" t="s">
        <v>40</v>
      </c>
      <c r="C11" s="49">
        <v>4740147078.7200003</v>
      </c>
      <c r="D11" s="49">
        <v>0</v>
      </c>
      <c r="E11" s="49">
        <v>0</v>
      </c>
      <c r="F11" s="49">
        <v>445494574.23000002</v>
      </c>
      <c r="G11" s="51">
        <f t="shared" si="0"/>
        <v>5185641652.9500008</v>
      </c>
      <c r="H11" s="62"/>
      <c r="I11" s="61"/>
      <c r="J11" s="40"/>
    </row>
    <row r="12" spans="1:17" ht="20.25" x14ac:dyDescent="0.3">
      <c r="A12" s="48">
        <v>6</v>
      </c>
      <c r="B12" s="52" t="s">
        <v>903</v>
      </c>
      <c r="C12" s="49">
        <v>3795982209.1799998</v>
      </c>
      <c r="D12" s="49">
        <v>0</v>
      </c>
      <c r="E12" s="49">
        <v>0</v>
      </c>
      <c r="F12" s="49">
        <v>0</v>
      </c>
      <c r="G12" s="51">
        <f t="shared" si="0"/>
        <v>3795982209.1799998</v>
      </c>
      <c r="H12" s="62"/>
      <c r="I12" s="61"/>
      <c r="J12" s="40"/>
    </row>
    <row r="13" spans="1:17" ht="20.25" x14ac:dyDescent="0.3">
      <c r="A13" s="48">
        <v>7</v>
      </c>
      <c r="B13" s="52" t="s">
        <v>904</v>
      </c>
      <c r="C13" s="49">
        <v>2318361359.1199999</v>
      </c>
      <c r="D13" s="49">
        <v>0</v>
      </c>
      <c r="E13" s="49">
        <v>0</v>
      </c>
      <c r="F13" s="49">
        <v>3536592032.5500002</v>
      </c>
      <c r="G13" s="51">
        <f t="shared" si="0"/>
        <v>5854953391.6700001</v>
      </c>
      <c r="H13" s="62"/>
      <c r="I13" s="61"/>
      <c r="J13" s="40"/>
    </row>
    <row r="14" spans="1:17" ht="20.25" x14ac:dyDescent="0.3">
      <c r="A14" s="48">
        <v>8</v>
      </c>
      <c r="B14" s="52" t="s">
        <v>905</v>
      </c>
      <c r="C14" s="49">
        <v>4000000000</v>
      </c>
      <c r="D14" s="49">
        <v>0</v>
      </c>
      <c r="E14" s="49">
        <v>0</v>
      </c>
      <c r="F14" s="49">
        <v>0</v>
      </c>
      <c r="G14" s="51">
        <f t="shared" si="0"/>
        <v>4000000000</v>
      </c>
      <c r="H14" s="62"/>
      <c r="I14" s="61"/>
      <c r="J14" s="40"/>
    </row>
    <row r="15" spans="1:17" ht="20.25" x14ac:dyDescent="0.3">
      <c r="A15" s="48">
        <v>9</v>
      </c>
      <c r="B15" s="52" t="s">
        <v>906</v>
      </c>
      <c r="C15" s="53">
        <v>177000</v>
      </c>
      <c r="D15" s="53"/>
      <c r="E15" s="49">
        <v>0</v>
      </c>
      <c r="F15" s="53"/>
      <c r="G15" s="51">
        <f t="shared" si="0"/>
        <v>177000</v>
      </c>
      <c r="H15" s="62"/>
      <c r="I15" s="61"/>
      <c r="J15" s="40"/>
    </row>
    <row r="16" spans="1:17" ht="40.5" x14ac:dyDescent="0.3">
      <c r="A16" s="48">
        <v>10</v>
      </c>
      <c r="B16" s="52" t="s">
        <v>908</v>
      </c>
      <c r="C16" s="53">
        <v>0</v>
      </c>
      <c r="D16" s="53">
        <v>0</v>
      </c>
      <c r="E16" s="53">
        <v>0</v>
      </c>
      <c r="F16" s="53">
        <v>2986564955.0900002</v>
      </c>
      <c r="G16" s="51">
        <f t="shared" si="0"/>
        <v>2986564955.0900002</v>
      </c>
      <c r="H16" s="62"/>
      <c r="I16" s="61"/>
      <c r="J16" s="40"/>
    </row>
    <row r="17" spans="1:11" ht="21" thickBot="1" x14ac:dyDescent="0.35">
      <c r="A17" s="48"/>
      <c r="B17" s="45" t="s">
        <v>18</v>
      </c>
      <c r="C17" s="54">
        <f>SUM(C7:C16)</f>
        <v>466058653044.9599</v>
      </c>
      <c r="D17" s="54">
        <f>SUM(D7:D16)</f>
        <v>757944503.61000001</v>
      </c>
      <c r="E17" s="54">
        <f>SUM(E7:E16)</f>
        <v>15198781888.099998</v>
      </c>
      <c r="F17" s="54">
        <f>SUM(F7:F16)</f>
        <v>99552165169.709991</v>
      </c>
      <c r="G17" s="121">
        <f>SUM(G7:G16)</f>
        <v>581567544606.37988</v>
      </c>
      <c r="H17" s="62"/>
      <c r="I17" s="62"/>
      <c r="J17" s="39"/>
    </row>
    <row r="18" spans="1:11" ht="21" thickTop="1" x14ac:dyDescent="0.3">
      <c r="A18" s="55"/>
      <c r="B18" s="56" t="s">
        <v>39</v>
      </c>
      <c r="C18" s="57"/>
      <c r="D18" s="57"/>
      <c r="E18" s="57"/>
      <c r="F18" s="57"/>
      <c r="G18" s="57"/>
      <c r="H18" s="57"/>
      <c r="I18" s="57"/>
      <c r="J18" s="40"/>
      <c r="K18" s="40"/>
    </row>
    <row r="19" spans="1:11" ht="18.75" x14ac:dyDescent="0.3">
      <c r="A19" s="129" t="s">
        <v>24</v>
      </c>
      <c r="B19" s="129"/>
      <c r="C19" s="129"/>
      <c r="D19" s="129"/>
      <c r="E19" s="129"/>
      <c r="F19" s="129"/>
      <c r="G19" s="129"/>
      <c r="H19" s="29"/>
      <c r="I19" s="42"/>
      <c r="J19" s="42"/>
      <c r="K19" s="42"/>
    </row>
    <row r="20" spans="1:11" ht="20.25" x14ac:dyDescent="0.3">
      <c r="A20" s="127" t="s">
        <v>910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</row>
    <row r="21" spans="1:11" ht="16.5" customHeight="1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ht="30" customHeight="1" x14ac:dyDescent="0.3">
      <c r="A22" s="45"/>
      <c r="B22" s="45">
        <v>1</v>
      </c>
      <c r="C22" s="45">
        <v>2</v>
      </c>
      <c r="D22" s="45">
        <v>3</v>
      </c>
      <c r="E22" s="45" t="s">
        <v>895</v>
      </c>
      <c r="F22" s="45">
        <v>5</v>
      </c>
      <c r="G22" s="43">
        <v>6</v>
      </c>
      <c r="H22" s="45">
        <v>7</v>
      </c>
      <c r="I22" s="43" t="s">
        <v>915</v>
      </c>
      <c r="J22" s="59"/>
      <c r="K22" s="67"/>
    </row>
    <row r="23" spans="1:11" ht="84.75" customHeight="1" x14ac:dyDescent="0.3">
      <c r="A23" s="46" t="s">
        <v>0</v>
      </c>
      <c r="B23" s="46" t="s">
        <v>22</v>
      </c>
      <c r="C23" s="68" t="s">
        <v>7</v>
      </c>
      <c r="D23" s="46" t="s">
        <v>894</v>
      </c>
      <c r="E23" s="46" t="s">
        <v>15</v>
      </c>
      <c r="F23" s="44" t="s">
        <v>38</v>
      </c>
      <c r="G23" s="65" t="s">
        <v>907</v>
      </c>
      <c r="H23" s="44" t="s">
        <v>30</v>
      </c>
      <c r="I23" s="46" t="s">
        <v>16</v>
      </c>
      <c r="J23" s="69"/>
      <c r="K23" s="70"/>
    </row>
    <row r="24" spans="1:11" ht="30" customHeight="1" x14ac:dyDescent="0.3">
      <c r="A24" s="48"/>
      <c r="B24" s="48"/>
      <c r="C24" s="47" t="s">
        <v>917</v>
      </c>
      <c r="D24" s="47" t="s">
        <v>917</v>
      </c>
      <c r="E24" s="47" t="s">
        <v>917</v>
      </c>
      <c r="F24" s="47" t="s">
        <v>917</v>
      </c>
      <c r="G24" s="47" t="s">
        <v>917</v>
      </c>
      <c r="H24" s="47" t="s">
        <v>917</v>
      </c>
      <c r="I24" s="120" t="s">
        <v>917</v>
      </c>
      <c r="J24" s="60"/>
      <c r="K24" s="60"/>
    </row>
    <row r="25" spans="1:11" ht="30" customHeight="1" x14ac:dyDescent="0.3">
      <c r="A25" s="48">
        <v>1</v>
      </c>
      <c r="B25" s="71" t="s">
        <v>20</v>
      </c>
      <c r="C25" s="72">
        <v>197861418896.4053</v>
      </c>
      <c r="D25" s="72">
        <v>40630580417.110001</v>
      </c>
      <c r="E25" s="72">
        <f>C25-D25</f>
        <v>157230838479.29529</v>
      </c>
      <c r="F25" s="72">
        <v>322713751.04400003</v>
      </c>
      <c r="G25" s="73">
        <v>6413126017.6837997</v>
      </c>
      <c r="H25" s="74">
        <v>12961691905.097601</v>
      </c>
      <c r="I25" s="75">
        <f>E25+F25+G25+H25</f>
        <v>176928370153.1207</v>
      </c>
      <c r="J25" s="76"/>
      <c r="K25" s="77"/>
    </row>
    <row r="26" spans="1:11" ht="30" customHeight="1" x14ac:dyDescent="0.3">
      <c r="A26" s="48">
        <v>2</v>
      </c>
      <c r="B26" s="71" t="s">
        <v>21</v>
      </c>
      <c r="C26" s="72">
        <v>4079616884.4619999</v>
      </c>
      <c r="D26" s="72">
        <v>0</v>
      </c>
      <c r="E26" s="72">
        <f>C26-D26</f>
        <v>4079616884.4619999</v>
      </c>
      <c r="F26" s="72">
        <v>6653891.7741</v>
      </c>
      <c r="G26" s="73">
        <v>132229402.42649999</v>
      </c>
      <c r="H26" s="74">
        <v>0</v>
      </c>
      <c r="I26" s="75">
        <f>E26+F26+G26+H26</f>
        <v>4218500178.6625996</v>
      </c>
      <c r="J26" s="76"/>
      <c r="K26" s="77"/>
    </row>
    <row r="27" spans="1:11" ht="20.25" x14ac:dyDescent="0.3">
      <c r="A27" s="48">
        <v>3</v>
      </c>
      <c r="B27" s="71" t="s">
        <v>4</v>
      </c>
      <c r="C27" s="72">
        <v>2039808442.2309999</v>
      </c>
      <c r="D27" s="72">
        <v>0</v>
      </c>
      <c r="E27" s="72">
        <f>C27-D27</f>
        <v>2039808442.2309999</v>
      </c>
      <c r="F27" s="72">
        <v>3326945.8870999999</v>
      </c>
      <c r="G27" s="73">
        <v>66114701.213200003</v>
      </c>
      <c r="H27" s="74">
        <v>0</v>
      </c>
      <c r="I27" s="75">
        <f>E27+F27+G27+H27</f>
        <v>2109250089.3313</v>
      </c>
      <c r="J27" s="76"/>
      <c r="K27" s="77"/>
    </row>
    <row r="28" spans="1:11" ht="40.5" x14ac:dyDescent="0.3">
      <c r="A28" s="48">
        <v>4</v>
      </c>
      <c r="B28" s="52" t="s">
        <v>5</v>
      </c>
      <c r="C28" s="72">
        <v>6853756365.8961</v>
      </c>
      <c r="D28" s="72">
        <v>0</v>
      </c>
      <c r="E28" s="72">
        <f>C28-D28</f>
        <v>6853756365.8961</v>
      </c>
      <c r="F28" s="72">
        <v>11178538.180500001</v>
      </c>
      <c r="G28" s="73">
        <v>222145396.0765</v>
      </c>
      <c r="H28" s="74">
        <v>0</v>
      </c>
      <c r="I28" s="75">
        <f>E28+F28+G28+H28</f>
        <v>7087080300.1531</v>
      </c>
      <c r="J28" s="76"/>
      <c r="K28" s="77"/>
    </row>
    <row r="29" spans="1:11" ht="21" thickBot="1" x14ac:dyDescent="0.35">
      <c r="A29" s="48">
        <v>5</v>
      </c>
      <c r="B29" s="48" t="s">
        <v>6</v>
      </c>
      <c r="C29" s="72">
        <v>4079616884.4619999</v>
      </c>
      <c r="D29" s="72">
        <v>42479689.710000001</v>
      </c>
      <c r="E29" s="72">
        <f>C29-D29</f>
        <v>4037137194.7519999</v>
      </c>
      <c r="F29" s="72">
        <v>6653891.7741</v>
      </c>
      <c r="G29" s="73">
        <v>132229402.42649999</v>
      </c>
      <c r="H29" s="74">
        <v>925835136.07840002</v>
      </c>
      <c r="I29" s="75">
        <f>E29+F29+G29+H29</f>
        <v>5101855625.0309992</v>
      </c>
      <c r="J29" s="76"/>
      <c r="K29" s="77"/>
    </row>
    <row r="30" spans="1:11" ht="21.75" thickTop="1" thickBot="1" x14ac:dyDescent="0.35">
      <c r="A30" s="48"/>
      <c r="B30" s="78" t="s">
        <v>10</v>
      </c>
      <c r="C30" s="79">
        <f t="shared" ref="C30:I30" si="1">SUM(C25:C29)</f>
        <v>214914217473.45639</v>
      </c>
      <c r="D30" s="79">
        <f t="shared" si="1"/>
        <v>40673060106.82</v>
      </c>
      <c r="E30" s="79">
        <f t="shared" si="1"/>
        <v>174241157366.63638</v>
      </c>
      <c r="F30" s="79">
        <f t="shared" si="1"/>
        <v>350527018.65979999</v>
      </c>
      <c r="G30" s="79">
        <f t="shared" si="1"/>
        <v>6965844919.8264999</v>
      </c>
      <c r="H30" s="79">
        <f t="shared" si="1"/>
        <v>13887527041.176001</v>
      </c>
      <c r="I30" s="79">
        <f t="shared" si="1"/>
        <v>195445056346.29871</v>
      </c>
      <c r="J30" s="80"/>
      <c r="K30" s="80"/>
    </row>
    <row r="31" spans="1:11" ht="21" thickTop="1" x14ac:dyDescent="0.3">
      <c r="A31" s="55"/>
      <c r="B31" s="55"/>
      <c r="C31" s="55"/>
      <c r="D31" s="81"/>
      <c r="E31" s="81"/>
      <c r="F31" s="81"/>
      <c r="G31" s="82"/>
      <c r="H31" s="82"/>
      <c r="I31" s="82"/>
      <c r="J31" s="83"/>
      <c r="K31" s="77"/>
    </row>
    <row r="32" spans="1:11" ht="20.25" x14ac:dyDescent="0.3">
      <c r="A32" s="84" t="s">
        <v>909</v>
      </c>
      <c r="B32" s="55"/>
      <c r="C32" s="55"/>
      <c r="D32" s="55"/>
      <c r="E32" s="55"/>
      <c r="F32" s="81"/>
      <c r="G32" s="81"/>
      <c r="H32" s="81"/>
      <c r="I32" s="85"/>
      <c r="J32" s="55"/>
      <c r="K32" s="81"/>
    </row>
    <row r="33" spans="1:11" ht="96" customHeight="1" x14ac:dyDescent="0.2">
      <c r="A33" s="124" t="s">
        <v>901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</row>
    <row r="34" spans="1:11" ht="20.25" x14ac:dyDescent="0.3">
      <c r="A34" s="55"/>
      <c r="B34" s="86"/>
      <c r="C34" s="86"/>
      <c r="D34" s="86"/>
      <c r="E34" s="86"/>
      <c r="F34" s="86"/>
      <c r="G34" s="86"/>
      <c r="H34" s="86"/>
      <c r="I34" s="55"/>
      <c r="J34" s="55"/>
      <c r="K34" s="55"/>
    </row>
    <row r="35" spans="1:11" ht="20.25" hidden="1" x14ac:dyDescent="0.3">
      <c r="A35" s="55"/>
      <c r="B35" s="86"/>
      <c r="C35" s="86"/>
      <c r="D35" s="86"/>
      <c r="E35" s="86"/>
      <c r="F35" s="86"/>
      <c r="G35" s="86"/>
      <c r="H35" s="86"/>
      <c r="I35" s="55"/>
      <c r="J35" s="55"/>
      <c r="K35" s="55"/>
    </row>
    <row r="36" spans="1:11" ht="20.25" x14ac:dyDescent="0.3">
      <c r="A36" s="55"/>
      <c r="B36" s="86"/>
      <c r="C36" s="86"/>
      <c r="D36" s="86"/>
      <c r="E36" s="86"/>
      <c r="F36" s="86"/>
      <c r="G36" s="86"/>
      <c r="H36" s="86"/>
      <c r="I36" s="55"/>
      <c r="J36" s="55"/>
      <c r="K36" s="55"/>
    </row>
    <row r="37" spans="1:11" ht="42.75" customHeight="1" x14ac:dyDescent="0.3">
      <c r="A37" s="55"/>
      <c r="B37" s="55"/>
      <c r="C37" s="123" t="s">
        <v>34</v>
      </c>
      <c r="D37" s="123"/>
      <c r="E37" s="123"/>
      <c r="F37" s="123"/>
      <c r="G37" s="123"/>
      <c r="H37" s="123"/>
      <c r="I37" s="123"/>
      <c r="J37" s="55"/>
      <c r="K37" s="55"/>
    </row>
    <row r="38" spans="1:11" ht="20.25" x14ac:dyDescent="0.3">
      <c r="A38" s="55"/>
      <c r="B38" s="55"/>
      <c r="C38" s="128" t="s">
        <v>911</v>
      </c>
      <c r="D38" s="128"/>
      <c r="E38" s="128"/>
      <c r="F38" s="128"/>
      <c r="G38" s="128"/>
      <c r="H38" s="128"/>
      <c r="I38" s="128"/>
      <c r="J38" s="55"/>
      <c r="K38" s="55"/>
    </row>
    <row r="39" spans="1:11" ht="20.25" x14ac:dyDescent="0.3">
      <c r="A39" s="55"/>
      <c r="B39" s="55"/>
      <c r="C39" s="123" t="s">
        <v>921</v>
      </c>
      <c r="D39" s="123"/>
      <c r="E39" s="123"/>
      <c r="F39" s="123"/>
      <c r="G39" s="123"/>
      <c r="H39" s="123"/>
      <c r="I39" s="123"/>
      <c r="J39" s="55"/>
      <c r="K39" s="55"/>
    </row>
    <row r="40" spans="1:11" ht="20.25" x14ac:dyDescent="0.3">
      <c r="A40" s="55"/>
      <c r="B40" s="55"/>
      <c r="C40" s="123" t="s">
        <v>35</v>
      </c>
      <c r="D40" s="123"/>
      <c r="E40" s="123"/>
      <c r="F40" s="123"/>
      <c r="G40" s="123"/>
      <c r="H40" s="123"/>
      <c r="I40" s="123"/>
      <c r="J40" s="55"/>
      <c r="K40" s="55"/>
    </row>
    <row r="41" spans="1:11" ht="35.25" customHeight="1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</sheetData>
  <mergeCells count="10">
    <mergeCell ref="C40:I40"/>
    <mergeCell ref="A33:K33"/>
    <mergeCell ref="A3:I3"/>
    <mergeCell ref="A1:K1"/>
    <mergeCell ref="A20:K20"/>
    <mergeCell ref="C37:I37"/>
    <mergeCell ref="C38:I38"/>
    <mergeCell ref="C39:I39"/>
    <mergeCell ref="A19:G19"/>
    <mergeCell ref="A2:G2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51"/>
  <sheetViews>
    <sheetView zoomScale="80" zoomScaleNormal="80" workbookViewId="0">
      <pane xSplit="3" ySplit="7" topLeftCell="L43" activePane="bottomRight" state="frozen"/>
      <selection pane="topRight" activeCell="D1" sqref="D1"/>
      <selection pane="bottomLeft" activeCell="A10" sqref="A10"/>
      <selection pane="bottomRight" activeCell="A50" sqref="A50:XFD53"/>
    </sheetView>
  </sheetViews>
  <sheetFormatPr defaultRowHeight="12.75" x14ac:dyDescent="0.2"/>
  <cols>
    <col min="1" max="1" width="12" customWidth="1"/>
    <col min="2" max="2" width="22.42578125" customWidth="1"/>
    <col min="3" max="3" width="11.7109375" customWidth="1"/>
    <col min="4" max="4" width="28" customWidth="1"/>
    <col min="5" max="5" width="29.85546875" customWidth="1"/>
    <col min="6" max="6" width="30" customWidth="1"/>
    <col min="7" max="7" width="25.140625" bestFit="1" customWidth="1"/>
    <col min="8" max="8" width="30" customWidth="1"/>
    <col min="9" max="9" width="28.42578125" customWidth="1"/>
    <col min="10" max="10" width="27.140625" customWidth="1"/>
    <col min="11" max="11" width="31.42578125" customWidth="1"/>
    <col min="12" max="12" width="30.140625" customWidth="1"/>
    <col min="13" max="13" width="26.85546875" bestFit="1" customWidth="1"/>
    <col min="14" max="14" width="33.28515625" customWidth="1"/>
    <col min="15" max="15" width="30.140625" customWidth="1"/>
    <col min="16" max="17" width="28.42578125" bestFit="1" customWidth="1"/>
    <col min="18" max="18" width="4.42578125" bestFit="1" customWidth="1"/>
  </cols>
  <sheetData>
    <row r="1" spans="1:18" ht="25.5" customHeight="1" x14ac:dyDescent="0.3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ht="25.5" x14ac:dyDescent="0.35">
      <c r="A2" s="132" t="s">
        <v>912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41"/>
    </row>
    <row r="3" spans="1:18" ht="18.75" x14ac:dyDescent="0.3">
      <c r="A3" s="88"/>
      <c r="B3" s="88"/>
      <c r="C3" s="88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88"/>
    </row>
    <row r="4" spans="1:18" ht="18.75" x14ac:dyDescent="0.3">
      <c r="A4" s="98">
        <v>1</v>
      </c>
      <c r="B4" s="98">
        <v>2</v>
      </c>
      <c r="C4" s="98">
        <v>3</v>
      </c>
      <c r="D4" s="98">
        <v>4</v>
      </c>
      <c r="E4" s="98">
        <v>5</v>
      </c>
      <c r="F4" s="98" t="s">
        <v>8</v>
      </c>
      <c r="G4" s="98">
        <v>7</v>
      </c>
      <c r="H4" s="98">
        <v>8</v>
      </c>
      <c r="I4" s="98">
        <v>9</v>
      </c>
      <c r="J4" s="98" t="s">
        <v>9</v>
      </c>
      <c r="K4" s="98">
        <v>11</v>
      </c>
      <c r="L4" s="98">
        <v>12</v>
      </c>
      <c r="M4" s="98">
        <v>13</v>
      </c>
      <c r="N4" s="98">
        <v>14</v>
      </c>
      <c r="O4" s="98">
        <v>15</v>
      </c>
      <c r="P4" s="98" t="s">
        <v>914</v>
      </c>
      <c r="Q4" s="98" t="s">
        <v>923</v>
      </c>
      <c r="R4" s="89"/>
    </row>
    <row r="5" spans="1:18" ht="12.75" customHeight="1" x14ac:dyDescent="0.3">
      <c r="A5" s="130" t="s">
        <v>0</v>
      </c>
      <c r="B5" s="130" t="s">
        <v>22</v>
      </c>
      <c r="C5" s="130" t="s">
        <v>1</v>
      </c>
      <c r="D5" s="130" t="s">
        <v>7</v>
      </c>
      <c r="E5" s="130" t="s">
        <v>36</v>
      </c>
      <c r="F5" s="130" t="s">
        <v>2</v>
      </c>
      <c r="G5" s="138" t="s">
        <v>29</v>
      </c>
      <c r="H5" s="139"/>
      <c r="I5" s="140"/>
      <c r="J5" s="130" t="s">
        <v>15</v>
      </c>
      <c r="K5" s="130" t="s">
        <v>896</v>
      </c>
      <c r="L5" s="130" t="s">
        <v>907</v>
      </c>
      <c r="M5" s="130" t="s">
        <v>78</v>
      </c>
      <c r="N5" s="130" t="s">
        <v>898</v>
      </c>
      <c r="O5" s="130" t="s">
        <v>913</v>
      </c>
      <c r="P5" s="130" t="s">
        <v>31</v>
      </c>
      <c r="Q5" s="130" t="s">
        <v>16</v>
      </c>
      <c r="R5" s="133" t="s">
        <v>0</v>
      </c>
    </row>
    <row r="6" spans="1:18" ht="72.75" customHeight="1" x14ac:dyDescent="0.3">
      <c r="A6" s="131"/>
      <c r="B6" s="131"/>
      <c r="C6" s="131"/>
      <c r="D6" s="131"/>
      <c r="E6" s="131"/>
      <c r="F6" s="131"/>
      <c r="G6" s="90" t="s">
        <v>3</v>
      </c>
      <c r="H6" s="90" t="s">
        <v>14</v>
      </c>
      <c r="I6" s="90" t="s">
        <v>855</v>
      </c>
      <c r="J6" s="131"/>
      <c r="K6" s="131"/>
      <c r="L6" s="131"/>
      <c r="M6" s="131"/>
      <c r="N6" s="131"/>
      <c r="O6" s="131"/>
      <c r="P6" s="131"/>
      <c r="Q6" s="131"/>
      <c r="R6" s="134"/>
    </row>
    <row r="7" spans="1:18" ht="20.25" x14ac:dyDescent="0.3">
      <c r="A7" s="89"/>
      <c r="B7" s="89"/>
      <c r="C7" s="89"/>
      <c r="D7" s="47" t="s">
        <v>917</v>
      </c>
      <c r="E7" s="47" t="s">
        <v>917</v>
      </c>
      <c r="F7" s="47" t="s">
        <v>917</v>
      </c>
      <c r="G7" s="47" t="s">
        <v>917</v>
      </c>
      <c r="H7" s="47" t="s">
        <v>917</v>
      </c>
      <c r="I7" s="47" t="s">
        <v>917</v>
      </c>
      <c r="J7" s="47" t="s">
        <v>917</v>
      </c>
      <c r="K7" s="47" t="s">
        <v>917</v>
      </c>
      <c r="L7" s="47" t="s">
        <v>917</v>
      </c>
      <c r="M7" s="47" t="s">
        <v>917</v>
      </c>
      <c r="N7" s="47" t="s">
        <v>917</v>
      </c>
      <c r="O7" s="47" t="s">
        <v>917</v>
      </c>
      <c r="P7" s="47" t="s">
        <v>917</v>
      </c>
      <c r="Q7" s="47" t="s">
        <v>917</v>
      </c>
      <c r="R7" s="89"/>
    </row>
    <row r="8" spans="1:18" ht="18" customHeight="1" x14ac:dyDescent="0.3">
      <c r="A8" s="89">
        <v>1</v>
      </c>
      <c r="B8" s="91" t="s">
        <v>41</v>
      </c>
      <c r="C8" s="92">
        <v>17</v>
      </c>
      <c r="D8" s="93">
        <v>2691755363.7663999</v>
      </c>
      <c r="E8" s="93">
        <v>566091095.11619997</v>
      </c>
      <c r="F8" s="94">
        <f>D8+E8</f>
        <v>3257846458.8825998</v>
      </c>
      <c r="G8" s="95">
        <v>33320520.199999999</v>
      </c>
      <c r="H8" s="95">
        <v>0</v>
      </c>
      <c r="I8" s="93">
        <v>735771002.03999996</v>
      </c>
      <c r="J8" s="94">
        <f>F8-G8-H8-I8</f>
        <v>2488754936.6426001</v>
      </c>
      <c r="K8" s="94">
        <v>5695399.8200000003</v>
      </c>
      <c r="L8" s="96">
        <v>115107085.30249999</v>
      </c>
      <c r="M8" s="94">
        <v>938961103.2859</v>
      </c>
      <c r="N8" s="104">
        <v>0</v>
      </c>
      <c r="O8" s="104">
        <f>M8-N8</f>
        <v>938961103.2859</v>
      </c>
      <c r="P8" s="104">
        <f>F8+K8+L8+M8</f>
        <v>4317610047.2909994</v>
      </c>
      <c r="Q8" s="97">
        <f>J8+K8+L8+O8</f>
        <v>3548518525.0510001</v>
      </c>
      <c r="R8" s="89">
        <v>1</v>
      </c>
    </row>
    <row r="9" spans="1:18" ht="18" customHeight="1" x14ac:dyDescent="0.3">
      <c r="A9" s="89">
        <v>2</v>
      </c>
      <c r="B9" s="91" t="s">
        <v>42</v>
      </c>
      <c r="C9" s="98">
        <v>21</v>
      </c>
      <c r="D9" s="93">
        <v>2863564815.6110001</v>
      </c>
      <c r="E9" s="93">
        <v>0</v>
      </c>
      <c r="F9" s="94">
        <f t="shared" ref="F9:F43" si="0">D9+E9</f>
        <v>2863564815.6110001</v>
      </c>
      <c r="G9" s="95">
        <v>82720173.670000002</v>
      </c>
      <c r="H9" s="95">
        <v>0</v>
      </c>
      <c r="I9" s="93">
        <v>482924348.55000001</v>
      </c>
      <c r="J9" s="94">
        <f t="shared" ref="J9:J43" si="1">F9-G9-H9-I9</f>
        <v>2297920293.3909998</v>
      </c>
      <c r="K9" s="94">
        <v>4670499.93</v>
      </c>
      <c r="L9" s="96">
        <v>92814466.430000007</v>
      </c>
      <c r="M9" s="94">
        <v>988325974.06700003</v>
      </c>
      <c r="N9" s="104">
        <v>0</v>
      </c>
      <c r="O9" s="104">
        <f>M9-N9</f>
        <v>988325974.06700003</v>
      </c>
      <c r="P9" s="104">
        <f t="shared" ref="P9:P43" si="2">F9+K9+L9+M9</f>
        <v>3949375756.0379996</v>
      </c>
      <c r="Q9" s="97">
        <f t="shared" ref="Q9:Q43" si="3">J9+K9+L9+O9</f>
        <v>3383731233.8179994</v>
      </c>
      <c r="R9" s="89">
        <v>2</v>
      </c>
    </row>
    <row r="10" spans="1:18" ht="18" customHeight="1" x14ac:dyDescent="0.3">
      <c r="A10" s="89">
        <v>3</v>
      </c>
      <c r="B10" s="91" t="s">
        <v>43</v>
      </c>
      <c r="C10" s="98">
        <v>31</v>
      </c>
      <c r="D10" s="93">
        <v>2890175698.3979001</v>
      </c>
      <c r="E10" s="93">
        <v>9281421155.3764</v>
      </c>
      <c r="F10" s="94">
        <f t="shared" si="0"/>
        <v>12171596853.7743</v>
      </c>
      <c r="G10" s="95">
        <v>46980423.270000003</v>
      </c>
      <c r="H10" s="95">
        <v>0</v>
      </c>
      <c r="I10" s="93">
        <v>1230984275.9200001</v>
      </c>
      <c r="J10" s="94">
        <f t="shared" si="1"/>
        <v>10893632154.584299</v>
      </c>
      <c r="K10" s="94">
        <v>25397981.710000001</v>
      </c>
      <c r="L10" s="96">
        <v>535234123.21249998</v>
      </c>
      <c r="M10" s="94">
        <v>1075770780.1842999</v>
      </c>
      <c r="N10" s="104">
        <v>0</v>
      </c>
      <c r="O10" s="104">
        <f t="shared" ref="O10:O43" si="4">M10-N10</f>
        <v>1075770780.1842999</v>
      </c>
      <c r="P10" s="104">
        <f t="shared" si="2"/>
        <v>13807999738.881098</v>
      </c>
      <c r="Q10" s="97">
        <f t="shared" si="3"/>
        <v>12530035039.691097</v>
      </c>
      <c r="R10" s="89">
        <v>3</v>
      </c>
    </row>
    <row r="11" spans="1:18" ht="18" customHeight="1" x14ac:dyDescent="0.3">
      <c r="A11" s="89">
        <v>4</v>
      </c>
      <c r="B11" s="91" t="s">
        <v>44</v>
      </c>
      <c r="C11" s="98">
        <v>21</v>
      </c>
      <c r="D11" s="93">
        <v>2858200264.0534</v>
      </c>
      <c r="E11" s="93">
        <v>0</v>
      </c>
      <c r="F11" s="94">
        <f t="shared" si="0"/>
        <v>2858200264.0534</v>
      </c>
      <c r="G11" s="95">
        <v>58100380.270000003</v>
      </c>
      <c r="H11" s="95">
        <v>0</v>
      </c>
      <c r="I11" s="93">
        <v>456675966.07999998</v>
      </c>
      <c r="J11" s="94">
        <f t="shared" si="1"/>
        <v>2343423917.7034001</v>
      </c>
      <c r="K11" s="94">
        <v>4661750.3</v>
      </c>
      <c r="L11" s="96">
        <v>92640589.459999993</v>
      </c>
      <c r="M11" s="94">
        <v>1090802659.0479</v>
      </c>
      <c r="N11" s="104">
        <v>0</v>
      </c>
      <c r="O11" s="104">
        <f t="shared" si="4"/>
        <v>1090802659.0479</v>
      </c>
      <c r="P11" s="104">
        <f t="shared" si="2"/>
        <v>4046305262.8613005</v>
      </c>
      <c r="Q11" s="97">
        <f t="shared" si="3"/>
        <v>3531528916.5113001</v>
      </c>
      <c r="R11" s="89">
        <v>4</v>
      </c>
    </row>
    <row r="12" spans="1:18" ht="18" customHeight="1" x14ac:dyDescent="0.3">
      <c r="A12" s="89">
        <v>5</v>
      </c>
      <c r="B12" s="91" t="s">
        <v>45</v>
      </c>
      <c r="C12" s="98">
        <v>20</v>
      </c>
      <c r="D12" s="93">
        <v>3438510678.5983</v>
      </c>
      <c r="E12" s="93">
        <v>0</v>
      </c>
      <c r="F12" s="94">
        <f t="shared" si="0"/>
        <v>3438510678.5983</v>
      </c>
      <c r="G12" s="95">
        <v>151401481.72</v>
      </c>
      <c r="H12" s="95">
        <v>201255000</v>
      </c>
      <c r="I12" s="93">
        <v>918083417.38999999</v>
      </c>
      <c r="J12" s="94">
        <f t="shared" si="1"/>
        <v>2167770779.4883003</v>
      </c>
      <c r="K12" s="94">
        <v>5608241.7999999998</v>
      </c>
      <c r="L12" s="96">
        <v>111449732.94</v>
      </c>
      <c r="M12" s="94">
        <v>1134712016.21</v>
      </c>
      <c r="N12" s="104">
        <v>0</v>
      </c>
      <c r="O12" s="104">
        <f t="shared" si="4"/>
        <v>1134712016.21</v>
      </c>
      <c r="P12" s="104">
        <f t="shared" si="2"/>
        <v>4690280669.5482998</v>
      </c>
      <c r="Q12" s="97">
        <f t="shared" si="3"/>
        <v>3419540770.4383006</v>
      </c>
      <c r="R12" s="89">
        <v>5</v>
      </c>
    </row>
    <row r="13" spans="1:18" ht="18" customHeight="1" x14ac:dyDescent="0.3">
      <c r="A13" s="89">
        <v>6</v>
      </c>
      <c r="B13" s="91" t="s">
        <v>46</v>
      </c>
      <c r="C13" s="98">
        <v>8</v>
      </c>
      <c r="D13" s="93">
        <v>2543520566.5507998</v>
      </c>
      <c r="E13" s="93">
        <v>8297783235.4132004</v>
      </c>
      <c r="F13" s="94">
        <f t="shared" si="0"/>
        <v>10841303801.964001</v>
      </c>
      <c r="G13" s="95">
        <v>42171744.990000002</v>
      </c>
      <c r="H13" s="95">
        <v>0</v>
      </c>
      <c r="I13" s="93">
        <v>1431714433.8699999</v>
      </c>
      <c r="J13" s="94">
        <f t="shared" si="1"/>
        <v>9367417623.1040001</v>
      </c>
      <c r="K13" s="94">
        <v>20628258.390000001</v>
      </c>
      <c r="L13" s="96">
        <v>434245657.26779997</v>
      </c>
      <c r="M13" s="94">
        <v>866742636.21249998</v>
      </c>
      <c r="N13" s="104">
        <v>0</v>
      </c>
      <c r="O13" s="104">
        <f t="shared" si="4"/>
        <v>866742636.21249998</v>
      </c>
      <c r="P13" s="104">
        <f t="shared" si="2"/>
        <v>12162920353.834299</v>
      </c>
      <c r="Q13" s="97">
        <f t="shared" si="3"/>
        <v>10689034174.974298</v>
      </c>
      <c r="R13" s="89">
        <v>6</v>
      </c>
    </row>
    <row r="14" spans="1:18" ht="18" customHeight="1" x14ac:dyDescent="0.3">
      <c r="A14" s="89">
        <v>7</v>
      </c>
      <c r="B14" s="91" t="s">
        <v>47</v>
      </c>
      <c r="C14" s="98">
        <v>23</v>
      </c>
      <c r="D14" s="93">
        <v>3223826040.3821001</v>
      </c>
      <c r="E14" s="93">
        <v>0</v>
      </c>
      <c r="F14" s="94">
        <f t="shared" si="0"/>
        <v>3223826040.3821001</v>
      </c>
      <c r="G14" s="95">
        <v>29660990.609999999</v>
      </c>
      <c r="H14" s="95">
        <v>103855987.23</v>
      </c>
      <c r="I14" s="93">
        <v>1021386823.3099999</v>
      </c>
      <c r="J14" s="94">
        <f t="shared" si="1"/>
        <v>2068922239.2321</v>
      </c>
      <c r="K14" s="94">
        <v>5258089.22</v>
      </c>
      <c r="L14" s="96">
        <v>104491329.19</v>
      </c>
      <c r="M14" s="94">
        <v>1070849078.5871</v>
      </c>
      <c r="N14" s="104">
        <v>0</v>
      </c>
      <c r="O14" s="104">
        <f t="shared" si="4"/>
        <v>1070849078.5871</v>
      </c>
      <c r="P14" s="104">
        <f t="shared" si="2"/>
        <v>4404424537.3792</v>
      </c>
      <c r="Q14" s="97">
        <f t="shared" si="3"/>
        <v>3249520736.2291999</v>
      </c>
      <c r="R14" s="89">
        <v>7</v>
      </c>
    </row>
    <row r="15" spans="1:18" ht="18" customHeight="1" x14ac:dyDescent="0.3">
      <c r="A15" s="89">
        <v>8</v>
      </c>
      <c r="B15" s="91" t="s">
        <v>48</v>
      </c>
      <c r="C15" s="98">
        <v>27</v>
      </c>
      <c r="D15" s="93">
        <v>3571537233.2880998</v>
      </c>
      <c r="E15" s="93">
        <v>0</v>
      </c>
      <c r="F15" s="94">
        <f t="shared" si="0"/>
        <v>3571537233.2880998</v>
      </c>
      <c r="G15" s="95">
        <v>21630296.48</v>
      </c>
      <c r="H15" s="95">
        <v>0</v>
      </c>
      <c r="I15" s="93">
        <v>506775777.50999999</v>
      </c>
      <c r="J15" s="94">
        <f t="shared" si="1"/>
        <v>3043131159.2980995</v>
      </c>
      <c r="K15" s="94">
        <v>5825209.2999999998</v>
      </c>
      <c r="L15" s="96">
        <v>115761417.67</v>
      </c>
      <c r="M15" s="94">
        <v>1088951099.9298999</v>
      </c>
      <c r="N15" s="104">
        <v>0</v>
      </c>
      <c r="O15" s="104">
        <f t="shared" si="4"/>
        <v>1088951099.9298999</v>
      </c>
      <c r="P15" s="104">
        <f t="shared" si="2"/>
        <v>4782074960.1879997</v>
      </c>
      <c r="Q15" s="97">
        <f t="shared" si="3"/>
        <v>4253668886.198</v>
      </c>
      <c r="R15" s="89">
        <v>8</v>
      </c>
    </row>
    <row r="16" spans="1:18" ht="18" customHeight="1" x14ac:dyDescent="0.3">
      <c r="A16" s="89">
        <v>9</v>
      </c>
      <c r="B16" s="91" t="s">
        <v>49</v>
      </c>
      <c r="C16" s="98">
        <v>18</v>
      </c>
      <c r="D16" s="93">
        <v>2890668592.9130998</v>
      </c>
      <c r="E16" s="93">
        <v>0</v>
      </c>
      <c r="F16" s="94">
        <f t="shared" si="0"/>
        <v>2890668592.9130998</v>
      </c>
      <c r="G16" s="95">
        <v>222020699.58000001</v>
      </c>
      <c r="H16" s="95">
        <v>633134951.91999996</v>
      </c>
      <c r="I16" s="93">
        <v>903535446.16999996</v>
      </c>
      <c r="J16" s="94">
        <f t="shared" si="1"/>
        <v>1131977495.2430997</v>
      </c>
      <c r="K16" s="94">
        <v>4714706.43</v>
      </c>
      <c r="L16" s="96">
        <v>93692959.780000001</v>
      </c>
      <c r="M16" s="94">
        <v>947778267.48450005</v>
      </c>
      <c r="N16" s="104">
        <v>0</v>
      </c>
      <c r="O16" s="104">
        <f t="shared" si="4"/>
        <v>947778267.48450005</v>
      </c>
      <c r="P16" s="104">
        <f t="shared" si="2"/>
        <v>3936854526.6075997</v>
      </c>
      <c r="Q16" s="97">
        <f t="shared" si="3"/>
        <v>2178163428.9375997</v>
      </c>
      <c r="R16" s="89">
        <v>9</v>
      </c>
    </row>
    <row r="17" spans="1:18" ht="18" customHeight="1" x14ac:dyDescent="0.3">
      <c r="A17" s="89">
        <v>10</v>
      </c>
      <c r="B17" s="91" t="s">
        <v>50</v>
      </c>
      <c r="C17" s="98">
        <v>25</v>
      </c>
      <c r="D17" s="93">
        <v>2918768693.9257002</v>
      </c>
      <c r="E17" s="93">
        <v>13670446416.211901</v>
      </c>
      <c r="F17" s="94">
        <f t="shared" si="0"/>
        <v>16589215110.1376</v>
      </c>
      <c r="G17" s="95">
        <v>31673517.829999998</v>
      </c>
      <c r="H17" s="95">
        <v>0</v>
      </c>
      <c r="I17" s="93">
        <v>1385998840.29</v>
      </c>
      <c r="J17" s="94">
        <f t="shared" si="1"/>
        <v>15171542752.017601</v>
      </c>
      <c r="K17" s="94">
        <v>35078053.159999996</v>
      </c>
      <c r="L17" s="96">
        <v>741812411.39619994</v>
      </c>
      <c r="M17" s="94">
        <v>1080534776.9326</v>
      </c>
      <c r="N17" s="104">
        <v>0</v>
      </c>
      <c r="O17" s="104">
        <f t="shared" si="4"/>
        <v>1080534776.9326</v>
      </c>
      <c r="P17" s="104">
        <f t="shared" si="2"/>
        <v>18446640351.626396</v>
      </c>
      <c r="Q17" s="97">
        <f t="shared" si="3"/>
        <v>17028967993.506401</v>
      </c>
      <c r="R17" s="89">
        <v>10</v>
      </c>
    </row>
    <row r="18" spans="1:18" ht="18" customHeight="1" x14ac:dyDescent="0.3">
      <c r="A18" s="89">
        <v>11</v>
      </c>
      <c r="B18" s="91" t="s">
        <v>51</v>
      </c>
      <c r="C18" s="98">
        <v>13</v>
      </c>
      <c r="D18" s="93">
        <v>2571761478.6810002</v>
      </c>
      <c r="E18" s="93">
        <v>0</v>
      </c>
      <c r="F18" s="94">
        <f t="shared" si="0"/>
        <v>2571761478.6810002</v>
      </c>
      <c r="G18" s="95">
        <v>44424386.049999997</v>
      </c>
      <c r="H18" s="95">
        <v>0</v>
      </c>
      <c r="I18" s="93">
        <v>416373129.34680003</v>
      </c>
      <c r="J18" s="94">
        <f t="shared" si="1"/>
        <v>2110963963.2842</v>
      </c>
      <c r="K18" s="94">
        <v>4194566.07</v>
      </c>
      <c r="L18" s="96">
        <v>83356475.159999996</v>
      </c>
      <c r="M18" s="94">
        <v>898582398.68340003</v>
      </c>
      <c r="N18" s="104">
        <v>0</v>
      </c>
      <c r="O18" s="104">
        <f t="shared" si="4"/>
        <v>898582398.68340003</v>
      </c>
      <c r="P18" s="104">
        <f t="shared" si="2"/>
        <v>3557894918.5944004</v>
      </c>
      <c r="Q18" s="97">
        <f t="shared" si="3"/>
        <v>3097097403.1975999</v>
      </c>
      <c r="R18" s="89">
        <v>11</v>
      </c>
    </row>
    <row r="19" spans="1:18" ht="18" customHeight="1" x14ac:dyDescent="0.3">
      <c r="A19" s="89">
        <v>12</v>
      </c>
      <c r="B19" s="91" t="s">
        <v>52</v>
      </c>
      <c r="C19" s="98">
        <v>18</v>
      </c>
      <c r="D19" s="93">
        <v>2687902919.9177999</v>
      </c>
      <c r="E19" s="93">
        <v>1400415483.5825</v>
      </c>
      <c r="F19" s="94">
        <f t="shared" si="0"/>
        <v>4088318403.5002999</v>
      </c>
      <c r="G19" s="95">
        <v>100287446.92</v>
      </c>
      <c r="H19" s="95">
        <v>0</v>
      </c>
      <c r="I19" s="93">
        <v>754635001.79999995</v>
      </c>
      <c r="J19" s="94">
        <f t="shared" si="1"/>
        <v>3233395954.7803001</v>
      </c>
      <c r="K19" s="94">
        <v>7131776.3200000003</v>
      </c>
      <c r="L19" s="96">
        <v>145779662.81020001</v>
      </c>
      <c r="M19" s="94">
        <v>1009605476.7973</v>
      </c>
      <c r="N19" s="104">
        <v>0</v>
      </c>
      <c r="O19" s="104">
        <f t="shared" si="4"/>
        <v>1009605476.7973</v>
      </c>
      <c r="P19" s="104">
        <f t="shared" si="2"/>
        <v>5250835319.4278002</v>
      </c>
      <c r="Q19" s="97">
        <f t="shared" si="3"/>
        <v>4395912870.7078009</v>
      </c>
      <c r="R19" s="89">
        <v>12</v>
      </c>
    </row>
    <row r="20" spans="1:18" ht="18" customHeight="1" x14ac:dyDescent="0.3">
      <c r="A20" s="89">
        <v>13</v>
      </c>
      <c r="B20" s="91" t="s">
        <v>53</v>
      </c>
      <c r="C20" s="98">
        <v>16</v>
      </c>
      <c r="D20" s="93">
        <v>2570310248.6661</v>
      </c>
      <c r="E20" s="93">
        <v>0</v>
      </c>
      <c r="F20" s="94">
        <f t="shared" si="0"/>
        <v>2570310248.6661</v>
      </c>
      <c r="G20" s="95">
        <v>98939420.890000001</v>
      </c>
      <c r="H20" s="95">
        <v>102458000.01000001</v>
      </c>
      <c r="I20" s="93">
        <v>577098993.80999994</v>
      </c>
      <c r="J20" s="94">
        <f t="shared" si="1"/>
        <v>1791813833.9561</v>
      </c>
      <c r="K20" s="94">
        <v>4192199.1</v>
      </c>
      <c r="L20" s="96">
        <v>83309437.590000004</v>
      </c>
      <c r="M20" s="94">
        <v>891121781.05280006</v>
      </c>
      <c r="N20" s="104">
        <v>0</v>
      </c>
      <c r="O20" s="104">
        <f t="shared" si="4"/>
        <v>891121781.05280006</v>
      </c>
      <c r="P20" s="104">
        <f t="shared" si="2"/>
        <v>3548933666.4089003</v>
      </c>
      <c r="Q20" s="97">
        <f t="shared" si="3"/>
        <v>2770437251.6988997</v>
      </c>
      <c r="R20" s="89">
        <v>13</v>
      </c>
    </row>
    <row r="21" spans="1:18" ht="18" customHeight="1" x14ac:dyDescent="0.3">
      <c r="A21" s="89">
        <v>14</v>
      </c>
      <c r="B21" s="91" t="s">
        <v>54</v>
      </c>
      <c r="C21" s="98">
        <v>17</v>
      </c>
      <c r="D21" s="93">
        <v>2890918077.1297002</v>
      </c>
      <c r="E21" s="93">
        <v>0</v>
      </c>
      <c r="F21" s="94">
        <f t="shared" si="0"/>
        <v>2890918077.1297002</v>
      </c>
      <c r="G21" s="95">
        <v>95752542.719999999</v>
      </c>
      <c r="H21" s="95">
        <v>0</v>
      </c>
      <c r="I21" s="93">
        <v>359035558.30000001</v>
      </c>
      <c r="J21" s="94">
        <f t="shared" si="1"/>
        <v>2436129976.1097002</v>
      </c>
      <c r="K21" s="94">
        <v>4715113.34</v>
      </c>
      <c r="L21" s="96">
        <v>93701046.109999999</v>
      </c>
      <c r="M21" s="94">
        <v>1004393940.1289001</v>
      </c>
      <c r="N21" s="104">
        <v>0</v>
      </c>
      <c r="O21" s="104">
        <f t="shared" si="4"/>
        <v>1004393940.1289001</v>
      </c>
      <c r="P21" s="104">
        <f t="shared" si="2"/>
        <v>3993728176.7086005</v>
      </c>
      <c r="Q21" s="97">
        <f t="shared" si="3"/>
        <v>3538940075.6886005</v>
      </c>
      <c r="R21" s="89">
        <v>14</v>
      </c>
    </row>
    <row r="22" spans="1:18" ht="18" customHeight="1" x14ac:dyDescent="0.3">
      <c r="A22" s="89">
        <v>15</v>
      </c>
      <c r="B22" s="91" t="s">
        <v>55</v>
      </c>
      <c r="C22" s="98">
        <v>11</v>
      </c>
      <c r="D22" s="93">
        <v>2707662276.8487</v>
      </c>
      <c r="E22" s="93">
        <v>0</v>
      </c>
      <c r="F22" s="94">
        <f t="shared" si="0"/>
        <v>2707662276.8487</v>
      </c>
      <c r="G22" s="95">
        <v>38851191.560000002</v>
      </c>
      <c r="H22" s="95">
        <v>533792423.91000003</v>
      </c>
      <c r="I22" s="93">
        <v>397856398.69999999</v>
      </c>
      <c r="J22" s="94">
        <f t="shared" si="1"/>
        <v>1737162262.6787</v>
      </c>
      <c r="K22" s="94">
        <v>4416221.49</v>
      </c>
      <c r="L22" s="96">
        <v>87761320.480000004</v>
      </c>
      <c r="M22" s="94">
        <v>887855299.77310002</v>
      </c>
      <c r="N22" s="104">
        <v>0</v>
      </c>
      <c r="O22" s="104">
        <f t="shared" si="4"/>
        <v>887855299.77310002</v>
      </c>
      <c r="P22" s="104">
        <f t="shared" si="2"/>
        <v>3687695118.5917997</v>
      </c>
      <c r="Q22" s="97">
        <f t="shared" si="3"/>
        <v>2717195104.4218001</v>
      </c>
      <c r="R22" s="89">
        <v>15</v>
      </c>
    </row>
    <row r="23" spans="1:18" ht="18" customHeight="1" x14ac:dyDescent="0.3">
      <c r="A23" s="89">
        <v>16</v>
      </c>
      <c r="B23" s="91" t="s">
        <v>56</v>
      </c>
      <c r="C23" s="98">
        <v>27</v>
      </c>
      <c r="D23" s="93">
        <v>2988783664.7309999</v>
      </c>
      <c r="E23" s="93">
        <v>866158974.8599</v>
      </c>
      <c r="F23" s="94">
        <f t="shared" si="0"/>
        <v>3854942639.5908999</v>
      </c>
      <c r="G23" s="95">
        <v>55064324.159999996</v>
      </c>
      <c r="H23" s="95">
        <v>0</v>
      </c>
      <c r="I23" s="93">
        <v>1008399955.6900001</v>
      </c>
      <c r="J23" s="94">
        <f t="shared" si="1"/>
        <v>2791478359.7409</v>
      </c>
      <c r="K23" s="94">
        <v>6818857.6299999999</v>
      </c>
      <c r="L23" s="96">
        <v>138375639.93270001</v>
      </c>
      <c r="M23" s="94">
        <v>1059284419.8946</v>
      </c>
      <c r="N23" s="104">
        <v>0</v>
      </c>
      <c r="O23" s="104">
        <f t="shared" si="4"/>
        <v>1059284419.8946</v>
      </c>
      <c r="P23" s="104">
        <f t="shared" si="2"/>
        <v>5059421557.0482006</v>
      </c>
      <c r="Q23" s="97">
        <f t="shared" si="3"/>
        <v>3995957277.1982002</v>
      </c>
      <c r="R23" s="89">
        <v>16</v>
      </c>
    </row>
    <row r="24" spans="1:18" ht="18" customHeight="1" x14ac:dyDescent="0.3">
      <c r="A24" s="89">
        <v>17</v>
      </c>
      <c r="B24" s="91" t="s">
        <v>57</v>
      </c>
      <c r="C24" s="98">
        <v>27</v>
      </c>
      <c r="D24" s="93">
        <v>3214714083.5718002</v>
      </c>
      <c r="E24" s="93">
        <v>0</v>
      </c>
      <c r="F24" s="94">
        <f t="shared" si="0"/>
        <v>3214714083.5718002</v>
      </c>
      <c r="G24" s="95">
        <v>32712191.289999999</v>
      </c>
      <c r="H24" s="95">
        <v>0</v>
      </c>
      <c r="I24" s="93">
        <v>315790791.37</v>
      </c>
      <c r="J24" s="94">
        <f t="shared" si="1"/>
        <v>2866211100.9118004</v>
      </c>
      <c r="K24" s="94">
        <v>5243227.54</v>
      </c>
      <c r="L24" s="96">
        <v>104195990.53</v>
      </c>
      <c r="M24" s="94">
        <v>1104199569.3429</v>
      </c>
      <c r="N24" s="104">
        <v>0</v>
      </c>
      <c r="O24" s="104">
        <f t="shared" si="4"/>
        <v>1104199569.3429</v>
      </c>
      <c r="P24" s="104">
        <f t="shared" si="2"/>
        <v>4428352870.9847002</v>
      </c>
      <c r="Q24" s="97">
        <f t="shared" si="3"/>
        <v>4079849888.3247004</v>
      </c>
      <c r="R24" s="89">
        <v>17</v>
      </c>
    </row>
    <row r="25" spans="1:18" ht="18" customHeight="1" x14ac:dyDescent="0.3">
      <c r="A25" s="89">
        <v>18</v>
      </c>
      <c r="B25" s="91" t="s">
        <v>58</v>
      </c>
      <c r="C25" s="98">
        <v>23</v>
      </c>
      <c r="D25" s="93">
        <v>3766411453.7185998</v>
      </c>
      <c r="E25" s="93">
        <v>0</v>
      </c>
      <c r="F25" s="94">
        <f t="shared" si="0"/>
        <v>3766411453.7185998</v>
      </c>
      <c r="G25" s="95">
        <v>414568559.11000001</v>
      </c>
      <c r="H25" s="95">
        <v>0</v>
      </c>
      <c r="I25" s="93">
        <v>355822116.18000001</v>
      </c>
      <c r="J25" s="94">
        <f t="shared" si="1"/>
        <v>2996020778.4285998</v>
      </c>
      <c r="K25" s="94">
        <v>6143050.9000000004</v>
      </c>
      <c r="L25" s="96">
        <v>122077721.98</v>
      </c>
      <c r="M25" s="94">
        <v>1311480869.1944001</v>
      </c>
      <c r="N25" s="104">
        <v>0</v>
      </c>
      <c r="O25" s="104">
        <f t="shared" si="4"/>
        <v>1311480869.1944001</v>
      </c>
      <c r="P25" s="104">
        <f t="shared" si="2"/>
        <v>5206113095.7930002</v>
      </c>
      <c r="Q25" s="97">
        <f t="shared" si="3"/>
        <v>4435722420.5030003</v>
      </c>
      <c r="R25" s="89">
        <v>18</v>
      </c>
    </row>
    <row r="26" spans="1:18" ht="18" customHeight="1" x14ac:dyDescent="0.3">
      <c r="A26" s="89">
        <v>19</v>
      </c>
      <c r="B26" s="91" t="s">
        <v>59</v>
      </c>
      <c r="C26" s="98">
        <v>44</v>
      </c>
      <c r="D26" s="93">
        <v>4559660378.8537998</v>
      </c>
      <c r="E26" s="93">
        <v>0</v>
      </c>
      <c r="F26" s="94">
        <f t="shared" si="0"/>
        <v>4559660378.8537998</v>
      </c>
      <c r="G26" s="95">
        <v>79912356.299999997</v>
      </c>
      <c r="H26" s="95">
        <v>0</v>
      </c>
      <c r="I26" s="93">
        <v>598730154.71000004</v>
      </c>
      <c r="J26" s="94">
        <f t="shared" si="1"/>
        <v>3881017867.8437996</v>
      </c>
      <c r="K26" s="94">
        <v>7436847.0199999996</v>
      </c>
      <c r="L26" s="96">
        <v>147788673.36000001</v>
      </c>
      <c r="M26" s="94">
        <v>1726279392.8473001</v>
      </c>
      <c r="N26" s="104">
        <v>0</v>
      </c>
      <c r="O26" s="104">
        <f t="shared" si="4"/>
        <v>1726279392.8473001</v>
      </c>
      <c r="P26" s="104">
        <f t="shared" si="2"/>
        <v>6441165292.0811005</v>
      </c>
      <c r="Q26" s="97">
        <f t="shared" si="3"/>
        <v>5762522781.0711002</v>
      </c>
      <c r="R26" s="89">
        <v>19</v>
      </c>
    </row>
    <row r="27" spans="1:18" ht="18" customHeight="1" x14ac:dyDescent="0.3">
      <c r="A27" s="89">
        <v>20</v>
      </c>
      <c r="B27" s="91" t="s">
        <v>60</v>
      </c>
      <c r="C27" s="98">
        <v>34</v>
      </c>
      <c r="D27" s="93">
        <v>3533607025.8913999</v>
      </c>
      <c r="E27" s="93">
        <v>0</v>
      </c>
      <c r="F27" s="94">
        <f t="shared" si="0"/>
        <v>3533607025.8913999</v>
      </c>
      <c r="G27" s="95">
        <v>116240458.45999999</v>
      </c>
      <c r="H27" s="95">
        <v>0</v>
      </c>
      <c r="I27" s="93">
        <v>403236557.38</v>
      </c>
      <c r="J27" s="94">
        <f t="shared" si="1"/>
        <v>3014130010.0513997</v>
      </c>
      <c r="K27" s="94">
        <v>5763344.79</v>
      </c>
      <c r="L27" s="96">
        <v>114532015.79000001</v>
      </c>
      <c r="M27" s="94">
        <v>1240566887.4409001</v>
      </c>
      <c r="N27" s="104">
        <v>0</v>
      </c>
      <c r="O27" s="104">
        <f t="shared" si="4"/>
        <v>1240566887.4409001</v>
      </c>
      <c r="P27" s="104">
        <f t="shared" si="2"/>
        <v>4894469273.9123001</v>
      </c>
      <c r="Q27" s="97">
        <f t="shared" si="3"/>
        <v>4374992258.0723</v>
      </c>
      <c r="R27" s="89">
        <v>20</v>
      </c>
    </row>
    <row r="28" spans="1:18" ht="18" customHeight="1" x14ac:dyDescent="0.3">
      <c r="A28" s="89">
        <v>21</v>
      </c>
      <c r="B28" s="91" t="s">
        <v>61</v>
      </c>
      <c r="C28" s="98">
        <v>21</v>
      </c>
      <c r="D28" s="93">
        <v>3035386064.5840001</v>
      </c>
      <c r="E28" s="93">
        <v>0</v>
      </c>
      <c r="F28" s="94">
        <f t="shared" si="0"/>
        <v>3035386064.5840001</v>
      </c>
      <c r="G28" s="95">
        <v>32996092.030000001</v>
      </c>
      <c r="H28" s="95">
        <v>0</v>
      </c>
      <c r="I28" s="93">
        <v>454134183.77999997</v>
      </c>
      <c r="J28" s="94">
        <f t="shared" si="1"/>
        <v>2548255788.7740002</v>
      </c>
      <c r="K28" s="94">
        <v>4950741.93</v>
      </c>
      <c r="L28" s="96">
        <v>98383572.969999999</v>
      </c>
      <c r="M28" s="94">
        <v>982366584.03310001</v>
      </c>
      <c r="N28" s="104">
        <v>0</v>
      </c>
      <c r="O28" s="104">
        <f t="shared" si="4"/>
        <v>982366584.03310001</v>
      </c>
      <c r="P28" s="104">
        <f t="shared" si="2"/>
        <v>4121086963.5170999</v>
      </c>
      <c r="Q28" s="97">
        <f t="shared" si="3"/>
        <v>3633956687.7070999</v>
      </c>
      <c r="R28" s="89">
        <v>21</v>
      </c>
    </row>
    <row r="29" spans="1:18" ht="18" customHeight="1" x14ac:dyDescent="0.3">
      <c r="A29" s="89">
        <v>22</v>
      </c>
      <c r="B29" s="91" t="s">
        <v>62</v>
      </c>
      <c r="C29" s="98">
        <v>21</v>
      </c>
      <c r="D29" s="93">
        <v>3177132855.6896</v>
      </c>
      <c r="E29" s="93">
        <v>0</v>
      </c>
      <c r="F29" s="94">
        <f t="shared" si="0"/>
        <v>3177132855.6896</v>
      </c>
      <c r="G29" s="95">
        <v>45322735.670000002</v>
      </c>
      <c r="H29" s="95">
        <v>117593824.09999999</v>
      </c>
      <c r="I29" s="93">
        <v>611500169.09000003</v>
      </c>
      <c r="J29" s="94">
        <f t="shared" si="1"/>
        <v>2402716126.8295999</v>
      </c>
      <c r="K29" s="94">
        <v>5181932.22</v>
      </c>
      <c r="L29" s="96">
        <v>102977899.84999999</v>
      </c>
      <c r="M29" s="94">
        <v>984035257.42850006</v>
      </c>
      <c r="N29" s="104">
        <v>0</v>
      </c>
      <c r="O29" s="104">
        <f t="shared" si="4"/>
        <v>984035257.42850006</v>
      </c>
      <c r="P29" s="104">
        <f t="shared" si="2"/>
        <v>4269327945.1880999</v>
      </c>
      <c r="Q29" s="97">
        <f t="shared" si="3"/>
        <v>3494911216.3280997</v>
      </c>
      <c r="R29" s="89">
        <v>22</v>
      </c>
    </row>
    <row r="30" spans="1:18" ht="18" customHeight="1" x14ac:dyDescent="0.3">
      <c r="A30" s="89">
        <v>23</v>
      </c>
      <c r="B30" s="91" t="s">
        <v>63</v>
      </c>
      <c r="C30" s="98">
        <v>16</v>
      </c>
      <c r="D30" s="93">
        <v>2558850812.2301002</v>
      </c>
      <c r="E30" s="93">
        <v>0</v>
      </c>
      <c r="F30" s="94">
        <f t="shared" si="0"/>
        <v>2558850812.2301002</v>
      </c>
      <c r="G30" s="95">
        <v>39642674.649999999</v>
      </c>
      <c r="H30" s="95">
        <v>0</v>
      </c>
      <c r="I30" s="93">
        <v>573621836.71000004</v>
      </c>
      <c r="J30" s="94">
        <f t="shared" si="1"/>
        <v>1945586300.8701</v>
      </c>
      <c r="K30" s="94">
        <v>4173508.65</v>
      </c>
      <c r="L30" s="96">
        <v>82938011.920000002</v>
      </c>
      <c r="M30" s="94">
        <v>897233845.9756</v>
      </c>
      <c r="N30" s="104">
        <v>0</v>
      </c>
      <c r="O30" s="104">
        <f t="shared" si="4"/>
        <v>897233845.9756</v>
      </c>
      <c r="P30" s="104">
        <f t="shared" si="2"/>
        <v>3543196178.7757006</v>
      </c>
      <c r="Q30" s="97">
        <f t="shared" si="3"/>
        <v>2929931667.4157</v>
      </c>
      <c r="R30" s="89">
        <v>23</v>
      </c>
    </row>
    <row r="31" spans="1:18" ht="18" customHeight="1" x14ac:dyDescent="0.3">
      <c r="A31" s="89">
        <v>24</v>
      </c>
      <c r="B31" s="91" t="s">
        <v>64</v>
      </c>
      <c r="C31" s="98">
        <v>20</v>
      </c>
      <c r="D31" s="93">
        <v>3850928988.4240999</v>
      </c>
      <c r="E31" s="93">
        <v>0</v>
      </c>
      <c r="F31" s="94">
        <f t="shared" si="0"/>
        <v>3850928988.4240999</v>
      </c>
      <c r="G31" s="95">
        <v>1455470843.49</v>
      </c>
      <c r="H31" s="95">
        <v>2000000000</v>
      </c>
      <c r="I31" s="93">
        <v>1500000000</v>
      </c>
      <c r="J31" s="94">
        <f t="shared" si="1"/>
        <v>-1104541855.0658998</v>
      </c>
      <c r="K31" s="94">
        <v>6280899.7599999998</v>
      </c>
      <c r="L31" s="96">
        <v>124817122.13</v>
      </c>
      <c r="M31" s="94">
        <v>9066352798.0492001</v>
      </c>
      <c r="N31" s="104">
        <v>1000000000</v>
      </c>
      <c r="O31" s="104">
        <f>M31-N31</f>
        <v>8066352798.0492001</v>
      </c>
      <c r="P31" s="104">
        <f t="shared" si="2"/>
        <v>13048379808.3633</v>
      </c>
      <c r="Q31" s="97">
        <f t="shared" si="3"/>
        <v>7092908964.8733006</v>
      </c>
      <c r="R31" s="89">
        <v>24</v>
      </c>
    </row>
    <row r="32" spans="1:18" ht="18" customHeight="1" x14ac:dyDescent="0.3">
      <c r="A32" s="89">
        <v>25</v>
      </c>
      <c r="B32" s="91" t="s">
        <v>65</v>
      </c>
      <c r="C32" s="98">
        <v>13</v>
      </c>
      <c r="D32" s="93">
        <v>2650974939.8132</v>
      </c>
      <c r="E32" s="93">
        <v>0</v>
      </c>
      <c r="F32" s="94">
        <f t="shared" si="0"/>
        <v>2650974939.8132</v>
      </c>
      <c r="G32" s="95">
        <v>37072493.079999998</v>
      </c>
      <c r="H32" s="95">
        <v>226360533.05000001</v>
      </c>
      <c r="I32" s="93">
        <v>276871296.01999998</v>
      </c>
      <c r="J32" s="94">
        <f t="shared" si="1"/>
        <v>2110670617.6631999</v>
      </c>
      <c r="K32" s="94">
        <v>4323763.93</v>
      </c>
      <c r="L32" s="96">
        <v>85923958.560000002</v>
      </c>
      <c r="M32" s="94">
        <v>832477776.17760003</v>
      </c>
      <c r="N32" s="104">
        <v>0</v>
      </c>
      <c r="O32" s="104">
        <f t="shared" si="4"/>
        <v>832477776.17760003</v>
      </c>
      <c r="P32" s="104">
        <f t="shared" si="2"/>
        <v>3573700438.4807997</v>
      </c>
      <c r="Q32" s="97">
        <f t="shared" si="3"/>
        <v>3033396116.3308001</v>
      </c>
      <c r="R32" s="89">
        <v>25</v>
      </c>
    </row>
    <row r="33" spans="1:18" ht="18" customHeight="1" x14ac:dyDescent="0.3">
      <c r="A33" s="89">
        <v>26</v>
      </c>
      <c r="B33" s="91" t="s">
        <v>66</v>
      </c>
      <c r="C33" s="98">
        <v>25</v>
      </c>
      <c r="D33" s="93">
        <v>3405059278.1371999</v>
      </c>
      <c r="E33" s="93">
        <v>0</v>
      </c>
      <c r="F33" s="94">
        <f t="shared" si="0"/>
        <v>3405059278.1371999</v>
      </c>
      <c r="G33" s="95">
        <v>69773986.439999998</v>
      </c>
      <c r="H33" s="95">
        <v>275631992.38</v>
      </c>
      <c r="I33" s="93">
        <v>329177475.73000002</v>
      </c>
      <c r="J33" s="94">
        <f t="shared" si="1"/>
        <v>2730475823.5871997</v>
      </c>
      <c r="K33" s="94">
        <v>5553682.2599999998</v>
      </c>
      <c r="L33" s="96">
        <v>110365499.09999999</v>
      </c>
      <c r="M33" s="94">
        <v>1062209528.8306</v>
      </c>
      <c r="N33" s="104">
        <v>0</v>
      </c>
      <c r="O33" s="104">
        <f t="shared" si="4"/>
        <v>1062209528.8306</v>
      </c>
      <c r="P33" s="104">
        <f t="shared" si="2"/>
        <v>4583187988.3277998</v>
      </c>
      <c r="Q33" s="97">
        <f t="shared" si="3"/>
        <v>3908604533.7777996</v>
      </c>
      <c r="R33" s="89">
        <v>26</v>
      </c>
    </row>
    <row r="34" spans="1:18" ht="18" customHeight="1" x14ac:dyDescent="0.3">
      <c r="A34" s="89">
        <v>27</v>
      </c>
      <c r="B34" s="91" t="s">
        <v>67</v>
      </c>
      <c r="C34" s="98">
        <v>20</v>
      </c>
      <c r="D34" s="93">
        <v>2670663735.3688002</v>
      </c>
      <c r="E34" s="93">
        <v>0</v>
      </c>
      <c r="F34" s="94">
        <f t="shared" si="0"/>
        <v>2670663735.3688002</v>
      </c>
      <c r="G34" s="95">
        <v>182927665.93000001</v>
      </c>
      <c r="H34" s="95">
        <v>0</v>
      </c>
      <c r="I34" s="93">
        <v>1285898299.3800001</v>
      </c>
      <c r="J34" s="94">
        <f t="shared" si="1"/>
        <v>1201837770.0588002</v>
      </c>
      <c r="K34" s="94">
        <v>4355876.54</v>
      </c>
      <c r="L34" s="96">
        <v>86562115.959999993</v>
      </c>
      <c r="M34" s="94">
        <v>1127296444.7499001</v>
      </c>
      <c r="N34" s="104">
        <v>0</v>
      </c>
      <c r="O34" s="104">
        <f t="shared" si="4"/>
        <v>1127296444.7499001</v>
      </c>
      <c r="P34" s="104">
        <f t="shared" si="2"/>
        <v>3888878172.6187</v>
      </c>
      <c r="Q34" s="97">
        <f t="shared" si="3"/>
        <v>2420052207.3087006</v>
      </c>
      <c r="R34" s="89">
        <v>27</v>
      </c>
    </row>
    <row r="35" spans="1:18" ht="18" customHeight="1" x14ac:dyDescent="0.3">
      <c r="A35" s="89">
        <v>28</v>
      </c>
      <c r="B35" s="91" t="s">
        <v>68</v>
      </c>
      <c r="C35" s="98">
        <v>18</v>
      </c>
      <c r="D35" s="93">
        <v>2675954619.3252001</v>
      </c>
      <c r="E35" s="93">
        <v>1219931730.5627</v>
      </c>
      <c r="F35" s="94">
        <f t="shared" si="0"/>
        <v>3895886349.8879004</v>
      </c>
      <c r="G35" s="95">
        <v>86563451.319999993</v>
      </c>
      <c r="H35" s="95">
        <v>951995613.62</v>
      </c>
      <c r="I35" s="93">
        <v>515126931.64999998</v>
      </c>
      <c r="J35" s="94">
        <f t="shared" si="1"/>
        <v>2342200353.2979002</v>
      </c>
      <c r="K35" s="94">
        <v>7090723.1399999997</v>
      </c>
      <c r="L35" s="96">
        <v>144932020.86680001</v>
      </c>
      <c r="M35" s="94">
        <v>1040390109.3351001</v>
      </c>
      <c r="N35" s="104">
        <v>0</v>
      </c>
      <c r="O35" s="104">
        <f t="shared" si="4"/>
        <v>1040390109.3351001</v>
      </c>
      <c r="P35" s="104">
        <f t="shared" si="2"/>
        <v>5088299203.2298002</v>
      </c>
      <c r="Q35" s="97">
        <f t="shared" si="3"/>
        <v>3534613206.6398001</v>
      </c>
      <c r="R35" s="89">
        <v>28</v>
      </c>
    </row>
    <row r="36" spans="1:18" ht="18" customHeight="1" x14ac:dyDescent="0.3">
      <c r="A36" s="89">
        <v>29</v>
      </c>
      <c r="B36" s="91" t="s">
        <v>69</v>
      </c>
      <c r="C36" s="98">
        <v>30</v>
      </c>
      <c r="D36" s="93">
        <v>2621705160.6697998</v>
      </c>
      <c r="E36" s="93">
        <v>0</v>
      </c>
      <c r="F36" s="94">
        <f t="shared" si="0"/>
        <v>2621705160.6697998</v>
      </c>
      <c r="G36" s="95">
        <v>158862570.41999999</v>
      </c>
      <c r="H36" s="95">
        <v>305678787</v>
      </c>
      <c r="I36" s="93">
        <v>1527614502.9400001</v>
      </c>
      <c r="J36" s="94">
        <f t="shared" si="1"/>
        <v>629549300.30979967</v>
      </c>
      <c r="K36" s="94">
        <v>4276024.66</v>
      </c>
      <c r="L36" s="96">
        <v>84975260.310000002</v>
      </c>
      <c r="M36" s="94">
        <v>1009640522.6259</v>
      </c>
      <c r="N36" s="104">
        <v>0</v>
      </c>
      <c r="O36" s="104">
        <f t="shared" si="4"/>
        <v>1009640522.6259</v>
      </c>
      <c r="P36" s="104">
        <f t="shared" si="2"/>
        <v>3720596968.2656994</v>
      </c>
      <c r="Q36" s="97">
        <f t="shared" si="3"/>
        <v>1728441107.9056997</v>
      </c>
      <c r="R36" s="89">
        <v>29</v>
      </c>
    </row>
    <row r="37" spans="1:18" ht="18" customHeight="1" x14ac:dyDescent="0.3">
      <c r="A37" s="89">
        <v>30</v>
      </c>
      <c r="B37" s="91" t="s">
        <v>70</v>
      </c>
      <c r="C37" s="98">
        <v>33</v>
      </c>
      <c r="D37" s="93">
        <v>3224182234.7681999</v>
      </c>
      <c r="E37" s="93">
        <v>0</v>
      </c>
      <c r="F37" s="94">
        <f t="shared" si="0"/>
        <v>3224182234.7681999</v>
      </c>
      <c r="G37" s="95">
        <v>305393725.79000002</v>
      </c>
      <c r="H37" s="95">
        <v>99912935</v>
      </c>
      <c r="I37" s="93">
        <v>818716101.65999997</v>
      </c>
      <c r="J37" s="94">
        <f t="shared" si="1"/>
        <v>2000159472.3182001</v>
      </c>
      <c r="K37" s="94">
        <v>5258670.18</v>
      </c>
      <c r="L37" s="96">
        <v>104502874.23999999</v>
      </c>
      <c r="M37" s="94">
        <v>1581162727.4649</v>
      </c>
      <c r="N37" s="104">
        <v>0</v>
      </c>
      <c r="O37" s="104">
        <f t="shared" si="4"/>
        <v>1581162727.4649</v>
      </c>
      <c r="P37" s="104">
        <f t="shared" si="2"/>
        <v>4915106506.6530991</v>
      </c>
      <c r="Q37" s="97">
        <f t="shared" si="3"/>
        <v>3691083744.2031002</v>
      </c>
      <c r="R37" s="89">
        <v>30</v>
      </c>
    </row>
    <row r="38" spans="1:18" ht="18" customHeight="1" x14ac:dyDescent="0.3">
      <c r="A38" s="89">
        <v>31</v>
      </c>
      <c r="B38" s="91" t="s">
        <v>71</v>
      </c>
      <c r="C38" s="98">
        <v>17</v>
      </c>
      <c r="D38" s="93">
        <v>3001819909.9078002</v>
      </c>
      <c r="E38" s="93">
        <v>0</v>
      </c>
      <c r="F38" s="94">
        <f t="shared" si="0"/>
        <v>3001819909.9078002</v>
      </c>
      <c r="G38" s="95">
        <v>28608090.559999999</v>
      </c>
      <c r="H38" s="95">
        <v>400864283.55500001</v>
      </c>
      <c r="I38" s="93">
        <v>1302461807</v>
      </c>
      <c r="J38" s="94">
        <f t="shared" si="1"/>
        <v>1269885728.7928004</v>
      </c>
      <c r="K38" s="94">
        <v>4895995.2300000004</v>
      </c>
      <c r="L38" s="96">
        <v>97295619.689999998</v>
      </c>
      <c r="M38" s="94">
        <v>1017952615.4161</v>
      </c>
      <c r="N38" s="104">
        <v>0</v>
      </c>
      <c r="O38" s="104">
        <f t="shared" si="4"/>
        <v>1017952615.4161</v>
      </c>
      <c r="P38" s="104">
        <f t="shared" si="2"/>
        <v>4121964140.2439003</v>
      </c>
      <c r="Q38" s="97">
        <f t="shared" si="3"/>
        <v>2390029959.1289005</v>
      </c>
      <c r="R38" s="89">
        <v>31</v>
      </c>
    </row>
    <row r="39" spans="1:18" ht="18" customHeight="1" x14ac:dyDescent="0.3">
      <c r="A39" s="89">
        <v>32</v>
      </c>
      <c r="B39" s="91" t="s">
        <v>72</v>
      </c>
      <c r="C39" s="98">
        <v>23</v>
      </c>
      <c r="D39" s="93">
        <v>3100169666.1813002</v>
      </c>
      <c r="E39" s="93">
        <v>7940048860.6205997</v>
      </c>
      <c r="F39" s="94">
        <f t="shared" si="0"/>
        <v>11040218526.801899</v>
      </c>
      <c r="G39" s="95">
        <v>280282224.44999999</v>
      </c>
      <c r="H39" s="95">
        <v>0</v>
      </c>
      <c r="I39" s="93">
        <v>675850117.28999996</v>
      </c>
      <c r="J39" s="94">
        <f t="shared" si="1"/>
        <v>10084086185.061897</v>
      </c>
      <c r="K39" s="94">
        <v>21407135.940000001</v>
      </c>
      <c r="L39" s="96">
        <v>449533561.9641</v>
      </c>
      <c r="M39" s="94">
        <v>1495213673.7987001</v>
      </c>
      <c r="N39" s="104">
        <v>0</v>
      </c>
      <c r="O39" s="104">
        <f t="shared" si="4"/>
        <v>1495213673.7987001</v>
      </c>
      <c r="P39" s="104">
        <f t="shared" si="2"/>
        <v>13006372898.5047</v>
      </c>
      <c r="Q39" s="97">
        <f t="shared" si="3"/>
        <v>12050240556.764698</v>
      </c>
      <c r="R39" s="89">
        <v>32</v>
      </c>
    </row>
    <row r="40" spans="1:18" ht="18" customHeight="1" x14ac:dyDescent="0.3">
      <c r="A40" s="89">
        <v>33</v>
      </c>
      <c r="B40" s="91" t="s">
        <v>73</v>
      </c>
      <c r="C40" s="98">
        <v>23</v>
      </c>
      <c r="D40" s="93">
        <v>3168091957.0074</v>
      </c>
      <c r="E40" s="93">
        <v>0</v>
      </c>
      <c r="F40" s="94">
        <f t="shared" si="0"/>
        <v>3168091957.0074</v>
      </c>
      <c r="G40" s="95">
        <v>41975559.960000001</v>
      </c>
      <c r="H40" s="95">
        <v>0</v>
      </c>
      <c r="I40" s="93">
        <v>428751642.19</v>
      </c>
      <c r="J40" s="94">
        <f t="shared" si="1"/>
        <v>2697364754.8573999</v>
      </c>
      <c r="K40" s="94">
        <v>5167186.43</v>
      </c>
      <c r="L40" s="96">
        <v>102684864.33</v>
      </c>
      <c r="M40" s="94">
        <v>1026793971.5197999</v>
      </c>
      <c r="N40" s="104">
        <v>0</v>
      </c>
      <c r="O40" s="104">
        <f t="shared" si="4"/>
        <v>1026793971.5197999</v>
      </c>
      <c r="P40" s="104">
        <f t="shared" si="2"/>
        <v>4302737979.2872</v>
      </c>
      <c r="Q40" s="97">
        <f t="shared" si="3"/>
        <v>3832010777.1371994</v>
      </c>
      <c r="R40" s="89">
        <v>33</v>
      </c>
    </row>
    <row r="41" spans="1:18" ht="18" customHeight="1" x14ac:dyDescent="0.3">
      <c r="A41" s="89">
        <v>34</v>
      </c>
      <c r="B41" s="91" t="s">
        <v>74</v>
      </c>
      <c r="C41" s="98">
        <v>16</v>
      </c>
      <c r="D41" s="93">
        <v>2769044736.2062998</v>
      </c>
      <c r="E41" s="93">
        <v>0</v>
      </c>
      <c r="F41" s="94">
        <f t="shared" si="0"/>
        <v>2769044736.2062998</v>
      </c>
      <c r="G41" s="95">
        <v>24538450.699999999</v>
      </c>
      <c r="H41" s="95">
        <v>0</v>
      </c>
      <c r="I41" s="93">
        <v>642559057.29999995</v>
      </c>
      <c r="J41" s="94">
        <f t="shared" si="1"/>
        <v>2101947228.2063</v>
      </c>
      <c r="K41" s="94">
        <v>4516336.83</v>
      </c>
      <c r="L41" s="96">
        <v>89750861.689999998</v>
      </c>
      <c r="M41" s="94">
        <v>876784806.37849998</v>
      </c>
      <c r="N41" s="104">
        <v>0</v>
      </c>
      <c r="O41" s="104">
        <f t="shared" si="4"/>
        <v>876784806.37849998</v>
      </c>
      <c r="P41" s="104">
        <f t="shared" si="2"/>
        <v>3740096741.1047997</v>
      </c>
      <c r="Q41" s="97">
        <f t="shared" si="3"/>
        <v>3072999233.1047997</v>
      </c>
      <c r="R41" s="89">
        <v>34</v>
      </c>
    </row>
    <row r="42" spans="1:18" ht="18" customHeight="1" x14ac:dyDescent="0.3">
      <c r="A42" s="89">
        <v>35</v>
      </c>
      <c r="B42" s="91" t="s">
        <v>75</v>
      </c>
      <c r="C42" s="98">
        <v>17</v>
      </c>
      <c r="D42" s="93">
        <v>2854529662.1704998</v>
      </c>
      <c r="E42" s="93">
        <v>0</v>
      </c>
      <c r="F42" s="94">
        <f t="shared" si="0"/>
        <v>2854529662.1704998</v>
      </c>
      <c r="G42" s="95">
        <v>24590154.68</v>
      </c>
      <c r="H42" s="95">
        <v>0</v>
      </c>
      <c r="I42" s="93">
        <v>242539775</v>
      </c>
      <c r="J42" s="94">
        <f t="shared" si="1"/>
        <v>2587399732.4905</v>
      </c>
      <c r="K42" s="94">
        <v>4655763.51</v>
      </c>
      <c r="L42" s="96">
        <v>92521617.129999995</v>
      </c>
      <c r="M42" s="94">
        <v>896005052.42610002</v>
      </c>
      <c r="N42" s="104">
        <v>0</v>
      </c>
      <c r="O42" s="104">
        <f t="shared" si="4"/>
        <v>896005052.42610002</v>
      </c>
      <c r="P42" s="104">
        <f t="shared" si="2"/>
        <v>3847712095.2365999</v>
      </c>
      <c r="Q42" s="97">
        <f t="shared" si="3"/>
        <v>3580582165.5566006</v>
      </c>
      <c r="R42" s="89">
        <v>35</v>
      </c>
    </row>
    <row r="43" spans="1:18" ht="18" customHeight="1" thickBot="1" x14ac:dyDescent="0.35">
      <c r="A43" s="89">
        <v>36</v>
      </c>
      <c r="B43" s="91" t="s">
        <v>76</v>
      </c>
      <c r="C43" s="98">
        <v>14</v>
      </c>
      <c r="D43" s="93">
        <v>2860608976.8435001</v>
      </c>
      <c r="E43" s="93">
        <v>0</v>
      </c>
      <c r="F43" s="94">
        <f t="shared" si="0"/>
        <v>2860608976.8435001</v>
      </c>
      <c r="G43" s="95">
        <v>32526413.390000001</v>
      </c>
      <c r="H43" s="95">
        <v>488822936.86000001</v>
      </c>
      <c r="I43" s="93">
        <v>575655897.38</v>
      </c>
      <c r="J43" s="94">
        <f t="shared" si="1"/>
        <v>1763603729.2135</v>
      </c>
      <c r="K43" s="94">
        <v>4665678.93</v>
      </c>
      <c r="L43" s="96">
        <v>92718661.159999996</v>
      </c>
      <c r="M43" s="94">
        <v>979042662.61290002</v>
      </c>
      <c r="N43" s="104">
        <v>0</v>
      </c>
      <c r="O43" s="104">
        <f t="shared" si="4"/>
        <v>979042662.61290002</v>
      </c>
      <c r="P43" s="104">
        <f t="shared" si="2"/>
        <v>3937035979.5464001</v>
      </c>
      <c r="Q43" s="97">
        <f t="shared" si="3"/>
        <v>2840030731.9164</v>
      </c>
      <c r="R43" s="89">
        <v>36</v>
      </c>
    </row>
    <row r="44" spans="1:18" ht="18" customHeight="1" thickTop="1" thickBot="1" x14ac:dyDescent="0.35">
      <c r="A44" s="89"/>
      <c r="B44" s="136" t="s">
        <v>897</v>
      </c>
      <c r="C44" s="137"/>
      <c r="D44" s="99">
        <f>SUM(D8:D43)</f>
        <v>109007363152.82373</v>
      </c>
      <c r="E44" s="99">
        <f t="shared" ref="E44:Q44" si="5">SUM(E8:E43)</f>
        <v>43242296951.743401</v>
      </c>
      <c r="F44" s="99">
        <f t="shared" si="5"/>
        <v>152249660104.56711</v>
      </c>
      <c r="G44" s="99">
        <f t="shared" si="5"/>
        <v>4642980238.6400003</v>
      </c>
      <c r="H44" s="99">
        <f t="shared" si="5"/>
        <v>6441357268.6350002</v>
      </c>
      <c r="I44" s="99">
        <f t="shared" si="5"/>
        <v>26021308081.5368</v>
      </c>
      <c r="J44" s="99">
        <f t="shared" si="5"/>
        <v>115144014515.75534</v>
      </c>
      <c r="K44" s="99">
        <f t="shared" si="5"/>
        <v>270347314.39999998</v>
      </c>
      <c r="L44" s="99">
        <f t="shared" si="5"/>
        <v>5509011278.2628002</v>
      </c>
      <c r="M44" s="99">
        <f t="shared" si="5"/>
        <v>46291756803.9198</v>
      </c>
      <c r="N44" s="99">
        <f t="shared" si="5"/>
        <v>1000000000</v>
      </c>
      <c r="O44" s="99">
        <f t="shared" si="5"/>
        <v>45291756803.9198</v>
      </c>
      <c r="P44" s="99">
        <f t="shared" si="5"/>
        <v>204320775501.14969</v>
      </c>
      <c r="Q44" s="99">
        <f t="shared" si="5"/>
        <v>166215129912.33792</v>
      </c>
      <c r="R44" s="41"/>
    </row>
    <row r="45" spans="1:18" ht="13.5" thickTop="1" x14ac:dyDescent="0.2">
      <c r="A45" s="28"/>
      <c r="B45" s="28" t="s">
        <v>28</v>
      </c>
      <c r="C45" s="28"/>
      <c r="D45" s="28"/>
      <c r="E45" s="28"/>
      <c r="F45" s="28"/>
      <c r="G45" s="28"/>
      <c r="H45" s="28"/>
      <c r="I45" s="100"/>
      <c r="J45" s="100"/>
      <c r="K45" s="101"/>
      <c r="L45" s="101"/>
      <c r="M45" s="102"/>
      <c r="N45" s="102"/>
      <c r="O45" s="102"/>
      <c r="P45" s="28"/>
      <c r="Q45" s="28"/>
      <c r="R45" s="28"/>
    </row>
    <row r="46" spans="1:18" x14ac:dyDescent="0.2">
      <c r="A46" s="28"/>
      <c r="B46" s="28" t="s">
        <v>922</v>
      </c>
      <c r="C46" s="28"/>
      <c r="D46" s="28"/>
      <c r="E46" s="28"/>
      <c r="F46" s="28"/>
      <c r="G46" s="28"/>
      <c r="H46" s="28"/>
      <c r="I46" s="101"/>
      <c r="J46" s="100"/>
      <c r="K46" s="28"/>
      <c r="L46" s="28"/>
      <c r="M46" s="28"/>
      <c r="N46" s="28"/>
      <c r="O46" s="28"/>
      <c r="P46" s="28"/>
      <c r="Q46" s="28"/>
      <c r="R46" s="28"/>
    </row>
    <row r="47" spans="1:18" x14ac:dyDescent="0.2">
      <c r="A47" s="28"/>
      <c r="B47" s="28"/>
      <c r="C47" s="103" t="s">
        <v>37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x14ac:dyDescent="0.2">
      <c r="A48" s="28"/>
      <c r="B48" s="28"/>
      <c r="C48" s="103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101"/>
      <c r="Q48" s="28"/>
      <c r="R48" s="28"/>
    </row>
    <row r="49" spans="1:1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100"/>
      <c r="R49" s="28"/>
    </row>
    <row r="50" spans="1:18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ht="20.25" x14ac:dyDescent="0.3">
      <c r="A51" s="84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</sheetData>
  <mergeCells count="20">
    <mergeCell ref="B44:C44"/>
    <mergeCell ref="G5:I5"/>
    <mergeCell ref="F5:F6"/>
    <mergeCell ref="E5:E6"/>
    <mergeCell ref="D5:D6"/>
    <mergeCell ref="C5:C6"/>
    <mergeCell ref="B5:B6"/>
    <mergeCell ref="A1:R1"/>
    <mergeCell ref="K5:K6"/>
    <mergeCell ref="A2:Q2"/>
    <mergeCell ref="A5:A6"/>
    <mergeCell ref="R5:R6"/>
    <mergeCell ref="D3:Q3"/>
    <mergeCell ref="J5:J6"/>
    <mergeCell ref="M5:M6"/>
    <mergeCell ref="P5:P6"/>
    <mergeCell ref="Q5:Q6"/>
    <mergeCell ref="L5:L6"/>
    <mergeCell ref="N5:N6"/>
    <mergeCell ref="O5:O6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U416"/>
  <sheetViews>
    <sheetView topLeftCell="B4" workbookViewId="0">
      <pane xSplit="3" ySplit="3" topLeftCell="E410" activePane="bottomRight" state="frozen"/>
      <selection activeCell="B4" sqref="B4"/>
      <selection pane="topRight" activeCell="E4" sqref="E4"/>
      <selection pane="bottomLeft" activeCell="B7" sqref="B7"/>
      <selection pane="bottomRight" activeCell="B262" sqref="B262:B277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8" width="22" customWidth="1"/>
    <col min="9" max="9" width="18.42578125" customWidth="1"/>
    <col min="10" max="10" width="19.7109375" bestFit="1" customWidth="1"/>
    <col min="11" max="11" width="6.140625" customWidth="1"/>
    <col min="12" max="12" width="4.7109375" style="13" customWidth="1"/>
    <col min="13" max="13" width="13.28515625" bestFit="1" customWidth="1"/>
    <col min="14" max="14" width="9.42578125" bestFit="1" customWidth="1"/>
    <col min="15" max="15" width="17.85546875" customWidth="1"/>
    <col min="16" max="16" width="18.7109375" customWidth="1"/>
    <col min="17" max="19" width="21.85546875" customWidth="1"/>
    <col min="20" max="20" width="18.5703125" customWidth="1"/>
    <col min="21" max="21" width="22.140625" bestFit="1" customWidth="1"/>
  </cols>
  <sheetData>
    <row r="1" spans="1:21" ht="26.25" x14ac:dyDescent="0.4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21" ht="26.25" hidden="1" x14ac:dyDescent="0.4">
      <c r="A2" s="18"/>
      <c r="B2" s="18"/>
      <c r="C2" s="18"/>
      <c r="D2" s="18"/>
      <c r="E2" s="18"/>
      <c r="F2" s="18"/>
      <c r="G2" s="87"/>
      <c r="H2" s="87"/>
      <c r="I2" s="18"/>
      <c r="J2" s="18"/>
      <c r="K2" s="18"/>
      <c r="L2" s="18"/>
      <c r="M2" s="18"/>
      <c r="N2" s="18"/>
      <c r="O2" s="18"/>
      <c r="P2" s="18"/>
      <c r="Q2" s="18"/>
      <c r="R2" s="87"/>
      <c r="S2" s="87"/>
      <c r="T2" s="18"/>
      <c r="U2" s="18"/>
    </row>
    <row r="3" spans="1:21" ht="18" x14ac:dyDescent="0.25">
      <c r="K3" s="16" t="s">
        <v>25</v>
      </c>
    </row>
    <row r="4" spans="1:21" ht="45" customHeight="1" x14ac:dyDescent="0.3">
      <c r="B4" s="153" t="s">
        <v>920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</row>
    <row r="5" spans="1:21" x14ac:dyDescent="0.2">
      <c r="K5" s="13">
        <v>0</v>
      </c>
    </row>
    <row r="6" spans="1:21" ht="91.5" customHeight="1" x14ac:dyDescent="0.25">
      <c r="A6" s="9" t="s">
        <v>0</v>
      </c>
      <c r="B6" s="2" t="s">
        <v>11</v>
      </c>
      <c r="C6" s="2" t="s">
        <v>0</v>
      </c>
      <c r="D6" s="2" t="s">
        <v>12</v>
      </c>
      <c r="E6" s="2" t="s">
        <v>7</v>
      </c>
      <c r="F6" s="2" t="s">
        <v>898</v>
      </c>
      <c r="G6" s="2" t="s">
        <v>38</v>
      </c>
      <c r="H6" s="119" t="s">
        <v>907</v>
      </c>
      <c r="I6" s="2" t="s">
        <v>13</v>
      </c>
      <c r="J6" s="2" t="s">
        <v>26</v>
      </c>
      <c r="K6" s="7"/>
      <c r="L6" s="14"/>
      <c r="M6" s="2" t="s">
        <v>11</v>
      </c>
      <c r="N6" s="2" t="s">
        <v>0</v>
      </c>
      <c r="O6" s="2" t="s">
        <v>12</v>
      </c>
      <c r="P6" s="2" t="s">
        <v>7</v>
      </c>
      <c r="Q6" s="2" t="s">
        <v>898</v>
      </c>
      <c r="R6" s="2" t="s">
        <v>38</v>
      </c>
      <c r="S6" s="119" t="s">
        <v>907</v>
      </c>
      <c r="T6" s="2" t="s">
        <v>13</v>
      </c>
      <c r="U6" s="2" t="s">
        <v>26</v>
      </c>
    </row>
    <row r="7" spans="1:21" ht="15.75" x14ac:dyDescent="0.25">
      <c r="A7" s="1"/>
      <c r="B7" s="1"/>
      <c r="C7" s="1"/>
      <c r="D7" s="1"/>
      <c r="E7" s="115" t="s">
        <v>917</v>
      </c>
      <c r="F7" s="115" t="s">
        <v>917</v>
      </c>
      <c r="G7" s="115" t="s">
        <v>917</v>
      </c>
      <c r="H7" s="115" t="s">
        <v>917</v>
      </c>
      <c r="I7" s="115" t="s">
        <v>917</v>
      </c>
      <c r="J7" s="115" t="s">
        <v>917</v>
      </c>
      <c r="K7" s="7"/>
      <c r="L7" s="14"/>
      <c r="M7" s="3"/>
      <c r="N7" s="3"/>
      <c r="O7" s="3"/>
      <c r="P7" s="115" t="s">
        <v>917</v>
      </c>
      <c r="Q7" s="115" t="s">
        <v>917</v>
      </c>
      <c r="R7" s="115" t="s">
        <v>917</v>
      </c>
      <c r="S7" s="115" t="s">
        <v>917</v>
      </c>
      <c r="T7" s="115" t="s">
        <v>917</v>
      </c>
      <c r="U7" s="115" t="s">
        <v>917</v>
      </c>
    </row>
    <row r="8" spans="1:21" ht="24.95" customHeight="1" x14ac:dyDescent="0.2">
      <c r="A8" s="150">
        <v>1</v>
      </c>
      <c r="B8" s="144" t="s">
        <v>41</v>
      </c>
      <c r="C8" s="1">
        <v>1</v>
      </c>
      <c r="D8" s="1" t="s">
        <v>80</v>
      </c>
      <c r="E8" s="4">
        <v>89364513.278999999</v>
      </c>
      <c r="F8" s="4">
        <v>0</v>
      </c>
      <c r="G8" s="4">
        <v>145754.32370000001</v>
      </c>
      <c r="H8" s="4">
        <v>2896501.4421000001</v>
      </c>
      <c r="I8" s="4">
        <v>28813804.225000001</v>
      </c>
      <c r="J8" s="5">
        <f>E8+F8+G8+H8+I8</f>
        <v>121220573.26980001</v>
      </c>
      <c r="K8" s="7"/>
      <c r="L8" s="154">
        <v>19</v>
      </c>
      <c r="M8" s="144" t="s">
        <v>59</v>
      </c>
      <c r="N8" s="8">
        <v>26</v>
      </c>
      <c r="O8" s="1" t="s">
        <v>463</v>
      </c>
      <c r="P8" s="4">
        <v>94604174.631799996</v>
      </c>
      <c r="Q8" s="4">
        <v>0</v>
      </c>
      <c r="R8" s="4">
        <v>154300.25839999999</v>
      </c>
      <c r="S8" s="4">
        <v>3066330.4504</v>
      </c>
      <c r="T8" s="4">
        <v>30557035.796799999</v>
      </c>
      <c r="U8" s="5">
        <f>P8+Q8+R8+S8+T8</f>
        <v>128381841.13739999</v>
      </c>
    </row>
    <row r="9" spans="1:21" ht="24.95" customHeight="1" x14ac:dyDescent="0.2">
      <c r="A9" s="150"/>
      <c r="B9" s="145"/>
      <c r="C9" s="1">
        <v>2</v>
      </c>
      <c r="D9" s="1" t="s">
        <v>81</v>
      </c>
      <c r="E9" s="4">
        <v>149093048.81729999</v>
      </c>
      <c r="F9" s="4">
        <v>0</v>
      </c>
      <c r="G9" s="4">
        <v>243172.10149999999</v>
      </c>
      <c r="H9" s="4">
        <v>4832435.3265000004</v>
      </c>
      <c r="I9" s="4">
        <v>50785524.590499997</v>
      </c>
      <c r="J9" s="5">
        <f t="shared" ref="J9:J72" si="0">E9+F9+G9+H9+I9</f>
        <v>204954180.83579999</v>
      </c>
      <c r="K9" s="7"/>
      <c r="L9" s="154"/>
      <c r="M9" s="145"/>
      <c r="N9" s="8">
        <v>27</v>
      </c>
      <c r="O9" s="1" t="s">
        <v>464</v>
      </c>
      <c r="P9" s="4">
        <v>92649056.157499999</v>
      </c>
      <c r="Q9" s="4">
        <v>0</v>
      </c>
      <c r="R9" s="4">
        <v>151111.44260000001</v>
      </c>
      <c r="S9" s="4">
        <v>3002960.7382</v>
      </c>
      <c r="T9" s="4">
        <v>32889400.683499999</v>
      </c>
      <c r="U9" s="5">
        <f t="shared" ref="U9:U72" si="1">P9+Q9+R9+S9+T9</f>
        <v>128692529.02179998</v>
      </c>
    </row>
    <row r="10" spans="1:21" ht="24.95" customHeight="1" x14ac:dyDescent="0.2">
      <c r="A10" s="150"/>
      <c r="B10" s="145"/>
      <c r="C10" s="1">
        <v>3</v>
      </c>
      <c r="D10" s="1" t="s">
        <v>82</v>
      </c>
      <c r="E10" s="4">
        <v>104903374.9666</v>
      </c>
      <c r="F10" s="4">
        <v>0</v>
      </c>
      <c r="G10" s="4">
        <v>171098.34659999999</v>
      </c>
      <c r="H10" s="4">
        <v>3400150.3026000001</v>
      </c>
      <c r="I10" s="4">
        <v>33169617.016199999</v>
      </c>
      <c r="J10" s="5">
        <f t="shared" si="0"/>
        <v>141644240.632</v>
      </c>
      <c r="K10" s="7"/>
      <c r="L10" s="154"/>
      <c r="M10" s="145"/>
      <c r="N10" s="8">
        <v>28</v>
      </c>
      <c r="O10" s="1" t="s">
        <v>465</v>
      </c>
      <c r="P10" s="4">
        <v>92732924.166500002</v>
      </c>
      <c r="Q10" s="4">
        <v>0</v>
      </c>
      <c r="R10" s="4">
        <v>151248.23209999999</v>
      </c>
      <c r="S10" s="4">
        <v>3005679.0858</v>
      </c>
      <c r="T10" s="4">
        <v>32335322.517000001</v>
      </c>
      <c r="U10" s="5">
        <f t="shared" si="1"/>
        <v>128225174.00140001</v>
      </c>
    </row>
    <row r="11" spans="1:21" ht="24.95" customHeight="1" x14ac:dyDescent="0.2">
      <c r="A11" s="150"/>
      <c r="B11" s="145"/>
      <c r="C11" s="1">
        <v>4</v>
      </c>
      <c r="D11" s="1" t="s">
        <v>83</v>
      </c>
      <c r="E11" s="4">
        <v>106885177.44059999</v>
      </c>
      <c r="F11" s="4">
        <v>0</v>
      </c>
      <c r="G11" s="4">
        <v>174330.68419999999</v>
      </c>
      <c r="H11" s="4">
        <v>3464384.9021999999</v>
      </c>
      <c r="I11" s="4">
        <v>34690935.922899999</v>
      </c>
      <c r="J11" s="5">
        <f t="shared" si="0"/>
        <v>145214828.9499</v>
      </c>
      <c r="K11" s="7"/>
      <c r="L11" s="154"/>
      <c r="M11" s="145"/>
      <c r="N11" s="8">
        <v>29</v>
      </c>
      <c r="O11" s="1" t="s">
        <v>466</v>
      </c>
      <c r="P11" s="4">
        <v>109903904.2897</v>
      </c>
      <c r="Q11" s="4">
        <v>0</v>
      </c>
      <c r="R11" s="4">
        <v>179254.2548</v>
      </c>
      <c r="S11" s="4">
        <v>3562228.5131999999</v>
      </c>
      <c r="T11" s="4">
        <v>38292530.941699997</v>
      </c>
      <c r="U11" s="5">
        <f t="shared" si="1"/>
        <v>151937917.99940002</v>
      </c>
    </row>
    <row r="12" spans="1:21" ht="24.95" customHeight="1" x14ac:dyDescent="0.2">
      <c r="A12" s="150"/>
      <c r="B12" s="145"/>
      <c r="C12" s="1">
        <v>5</v>
      </c>
      <c r="D12" s="1" t="s">
        <v>84</v>
      </c>
      <c r="E12" s="4">
        <v>97286445.047900006</v>
      </c>
      <c r="F12" s="4">
        <v>0</v>
      </c>
      <c r="G12" s="4">
        <v>158675.0655</v>
      </c>
      <c r="H12" s="4">
        <v>3153268.7645</v>
      </c>
      <c r="I12" s="4">
        <v>30932399.6712</v>
      </c>
      <c r="J12" s="5">
        <f t="shared" si="0"/>
        <v>131530788.54910001</v>
      </c>
      <c r="K12" s="7"/>
      <c r="L12" s="154"/>
      <c r="M12" s="145"/>
      <c r="N12" s="8">
        <v>30</v>
      </c>
      <c r="O12" s="1" t="s">
        <v>467</v>
      </c>
      <c r="P12" s="4">
        <v>110763680.082</v>
      </c>
      <c r="Q12" s="4">
        <v>0</v>
      </c>
      <c r="R12" s="4">
        <v>180656.5569</v>
      </c>
      <c r="S12" s="4">
        <v>3590095.7474000002</v>
      </c>
      <c r="T12" s="4">
        <v>37694907.148400001</v>
      </c>
      <c r="U12" s="5">
        <f t="shared" si="1"/>
        <v>152229339.53470001</v>
      </c>
    </row>
    <row r="13" spans="1:21" ht="24.95" customHeight="1" x14ac:dyDescent="0.2">
      <c r="A13" s="150"/>
      <c r="B13" s="145"/>
      <c r="C13" s="1">
        <v>6</v>
      </c>
      <c r="D13" s="1" t="s">
        <v>85</v>
      </c>
      <c r="E13" s="4">
        <v>100471751.1666</v>
      </c>
      <c r="F13" s="4">
        <v>0</v>
      </c>
      <c r="G13" s="4">
        <v>163870.3284</v>
      </c>
      <c r="H13" s="4">
        <v>3256511.5778999999</v>
      </c>
      <c r="I13" s="4">
        <v>32025624.090799998</v>
      </c>
      <c r="J13" s="5">
        <f t="shared" si="0"/>
        <v>135917757.16369998</v>
      </c>
      <c r="K13" s="7"/>
      <c r="L13" s="154"/>
      <c r="M13" s="145"/>
      <c r="N13" s="8">
        <v>31</v>
      </c>
      <c r="O13" s="1" t="s">
        <v>65</v>
      </c>
      <c r="P13" s="4">
        <v>191507467.4743</v>
      </c>
      <c r="Q13" s="4">
        <v>0</v>
      </c>
      <c r="R13" s="4">
        <v>312350.39919999999</v>
      </c>
      <c r="S13" s="4">
        <v>6207180.4047999997</v>
      </c>
      <c r="T13" s="4">
        <v>64285867.039399996</v>
      </c>
      <c r="U13" s="5">
        <f t="shared" si="1"/>
        <v>262312865.31769997</v>
      </c>
    </row>
    <row r="14" spans="1:21" ht="24.95" customHeight="1" x14ac:dyDescent="0.2">
      <c r="A14" s="150"/>
      <c r="B14" s="145"/>
      <c r="C14" s="1">
        <v>7</v>
      </c>
      <c r="D14" s="1" t="s">
        <v>86</v>
      </c>
      <c r="E14" s="4">
        <v>97484509.532499999</v>
      </c>
      <c r="F14" s="4">
        <v>0</v>
      </c>
      <c r="G14" s="4">
        <v>158998.11050000001</v>
      </c>
      <c r="H14" s="4">
        <v>3159688.4723</v>
      </c>
      <c r="I14" s="4">
        <v>30708004.2643</v>
      </c>
      <c r="J14" s="5">
        <f t="shared" si="0"/>
        <v>131511200.37959999</v>
      </c>
      <c r="K14" s="7"/>
      <c r="L14" s="154"/>
      <c r="M14" s="145"/>
      <c r="N14" s="8">
        <v>32</v>
      </c>
      <c r="O14" s="1" t="s">
        <v>468</v>
      </c>
      <c r="P14" s="4">
        <v>95921861.935499996</v>
      </c>
      <c r="Q14" s="4">
        <v>0</v>
      </c>
      <c r="R14" s="4">
        <v>156449.41819999999</v>
      </c>
      <c r="S14" s="4">
        <v>3109039.6090000002</v>
      </c>
      <c r="T14" s="4">
        <v>32947600.4208</v>
      </c>
      <c r="U14" s="5">
        <f t="shared" si="1"/>
        <v>132134951.38349999</v>
      </c>
    </row>
    <row r="15" spans="1:21" ht="24.95" customHeight="1" x14ac:dyDescent="0.2">
      <c r="A15" s="150"/>
      <c r="B15" s="145"/>
      <c r="C15" s="1">
        <v>8</v>
      </c>
      <c r="D15" s="1" t="s">
        <v>87</v>
      </c>
      <c r="E15" s="4">
        <v>95053475.528699994</v>
      </c>
      <c r="F15" s="4">
        <v>0</v>
      </c>
      <c r="G15" s="4">
        <v>155033.0722</v>
      </c>
      <c r="H15" s="4">
        <v>3080893.2856999999</v>
      </c>
      <c r="I15" s="4">
        <v>29296764.812899999</v>
      </c>
      <c r="J15" s="5">
        <f t="shared" si="0"/>
        <v>127586166.69949999</v>
      </c>
      <c r="K15" s="7"/>
      <c r="L15" s="154"/>
      <c r="M15" s="145"/>
      <c r="N15" s="8">
        <v>33</v>
      </c>
      <c r="O15" s="1" t="s">
        <v>469</v>
      </c>
      <c r="P15" s="4">
        <v>94931089.648300007</v>
      </c>
      <c r="Q15" s="4">
        <v>0</v>
      </c>
      <c r="R15" s="4">
        <v>154833.45970000001</v>
      </c>
      <c r="S15" s="4">
        <v>3076926.4887999999</v>
      </c>
      <c r="T15" s="4">
        <v>30124496.460999999</v>
      </c>
      <c r="U15" s="5">
        <f t="shared" si="1"/>
        <v>128287346.05780001</v>
      </c>
    </row>
    <row r="16" spans="1:21" ht="24.95" customHeight="1" x14ac:dyDescent="0.2">
      <c r="A16" s="150"/>
      <c r="B16" s="145"/>
      <c r="C16" s="1">
        <v>9</v>
      </c>
      <c r="D16" s="1" t="s">
        <v>88</v>
      </c>
      <c r="E16" s="4">
        <v>102549163.9668</v>
      </c>
      <c r="F16" s="4">
        <v>0</v>
      </c>
      <c r="G16" s="4">
        <v>167258.6073</v>
      </c>
      <c r="H16" s="4">
        <v>3323845.1195</v>
      </c>
      <c r="I16" s="4">
        <v>32733605.1424</v>
      </c>
      <c r="J16" s="5">
        <f t="shared" si="0"/>
        <v>138773872.836</v>
      </c>
      <c r="K16" s="7"/>
      <c r="L16" s="154"/>
      <c r="M16" s="145"/>
      <c r="N16" s="8">
        <v>34</v>
      </c>
      <c r="O16" s="1" t="s">
        <v>470</v>
      </c>
      <c r="P16" s="4">
        <v>113634918.62379999</v>
      </c>
      <c r="Q16" s="4">
        <v>0</v>
      </c>
      <c r="R16" s="4">
        <v>185339.57269999999</v>
      </c>
      <c r="S16" s="4">
        <v>3683158.9361999999</v>
      </c>
      <c r="T16" s="4">
        <v>38663606.354599997</v>
      </c>
      <c r="U16" s="5">
        <f t="shared" si="1"/>
        <v>156167023.48729998</v>
      </c>
    </row>
    <row r="17" spans="1:21" ht="24.95" customHeight="1" x14ac:dyDescent="0.2">
      <c r="A17" s="150"/>
      <c r="B17" s="145"/>
      <c r="C17" s="1">
        <v>10</v>
      </c>
      <c r="D17" s="1" t="s">
        <v>89</v>
      </c>
      <c r="E17" s="4">
        <v>104066651.4744</v>
      </c>
      <c r="F17" s="4">
        <v>0</v>
      </c>
      <c r="G17" s="4">
        <v>169733.64309999999</v>
      </c>
      <c r="H17" s="4">
        <v>3373030.2444000002</v>
      </c>
      <c r="I17" s="4">
        <v>33949757.407899998</v>
      </c>
      <c r="J17" s="5">
        <f t="shared" si="0"/>
        <v>141559172.76979998</v>
      </c>
      <c r="K17" s="7"/>
      <c r="L17" s="154"/>
      <c r="M17" s="145"/>
      <c r="N17" s="8">
        <v>35</v>
      </c>
      <c r="O17" s="1" t="s">
        <v>471</v>
      </c>
      <c r="P17" s="4">
        <v>93759760.669699997</v>
      </c>
      <c r="Q17" s="4">
        <v>0</v>
      </c>
      <c r="R17" s="4">
        <v>152923.0116</v>
      </c>
      <c r="S17" s="4">
        <v>3038961.1269999999</v>
      </c>
      <c r="T17" s="4">
        <v>32612014.346500002</v>
      </c>
      <c r="U17" s="5">
        <f t="shared" si="1"/>
        <v>129563659.1548</v>
      </c>
    </row>
    <row r="18" spans="1:21" ht="24.95" customHeight="1" x14ac:dyDescent="0.2">
      <c r="A18" s="150"/>
      <c r="B18" s="145"/>
      <c r="C18" s="1">
        <v>11</v>
      </c>
      <c r="D18" s="1" t="s">
        <v>90</v>
      </c>
      <c r="E18" s="4">
        <v>113805207.53120001</v>
      </c>
      <c r="F18" s="4">
        <v>0</v>
      </c>
      <c r="G18" s="4">
        <v>185617.3155</v>
      </c>
      <c r="H18" s="4">
        <v>3688678.3761999998</v>
      </c>
      <c r="I18" s="4">
        <v>38374118.099600002</v>
      </c>
      <c r="J18" s="5">
        <f t="shared" si="0"/>
        <v>156053621.32250002</v>
      </c>
      <c r="K18" s="7"/>
      <c r="L18" s="154"/>
      <c r="M18" s="145"/>
      <c r="N18" s="8">
        <v>36</v>
      </c>
      <c r="O18" s="1" t="s">
        <v>472</v>
      </c>
      <c r="P18" s="4">
        <v>118670116.845</v>
      </c>
      <c r="Q18" s="4">
        <v>0</v>
      </c>
      <c r="R18" s="4">
        <v>193552.02619999999</v>
      </c>
      <c r="S18" s="4">
        <v>3846360.8424</v>
      </c>
      <c r="T18" s="4">
        <v>40463700.613600001</v>
      </c>
      <c r="U18" s="5">
        <f t="shared" si="1"/>
        <v>163173730.3272</v>
      </c>
    </row>
    <row r="19" spans="1:21" ht="24.95" customHeight="1" x14ac:dyDescent="0.2">
      <c r="A19" s="150"/>
      <c r="B19" s="145"/>
      <c r="C19" s="1">
        <v>12</v>
      </c>
      <c r="D19" s="1" t="s">
        <v>91</v>
      </c>
      <c r="E19" s="4">
        <v>109574183.87100001</v>
      </c>
      <c r="F19" s="4">
        <v>0</v>
      </c>
      <c r="G19" s="4">
        <v>178716.4779</v>
      </c>
      <c r="H19" s="4">
        <v>3551541.5454000002</v>
      </c>
      <c r="I19" s="4">
        <v>36602290.300099999</v>
      </c>
      <c r="J19" s="5">
        <f t="shared" si="0"/>
        <v>149906732.19440001</v>
      </c>
      <c r="K19" s="7"/>
      <c r="L19" s="154"/>
      <c r="M19" s="145"/>
      <c r="N19" s="8">
        <v>37</v>
      </c>
      <c r="O19" s="1" t="s">
        <v>473</v>
      </c>
      <c r="P19" s="4">
        <v>104211386.8483</v>
      </c>
      <c r="Q19" s="4">
        <v>0</v>
      </c>
      <c r="R19" s="4">
        <v>169969.7078</v>
      </c>
      <c r="S19" s="4">
        <v>3377721.4378999998</v>
      </c>
      <c r="T19" s="4">
        <v>36927406.795100003</v>
      </c>
      <c r="U19" s="5">
        <f t="shared" si="1"/>
        <v>144686484.78909999</v>
      </c>
    </row>
    <row r="20" spans="1:21" ht="24.95" customHeight="1" x14ac:dyDescent="0.2">
      <c r="A20" s="150"/>
      <c r="B20" s="145"/>
      <c r="C20" s="1">
        <v>13</v>
      </c>
      <c r="D20" s="1" t="s">
        <v>92</v>
      </c>
      <c r="E20" s="4">
        <v>83673263.75</v>
      </c>
      <c r="F20" s="4">
        <v>0</v>
      </c>
      <c r="G20" s="4">
        <v>136471.84460000001</v>
      </c>
      <c r="H20" s="4">
        <v>2712035.4627</v>
      </c>
      <c r="I20" s="4">
        <v>27086563.813700002</v>
      </c>
      <c r="J20" s="5">
        <f t="shared" si="0"/>
        <v>113608334.87100001</v>
      </c>
      <c r="K20" s="7"/>
      <c r="L20" s="154"/>
      <c r="M20" s="145"/>
      <c r="N20" s="8">
        <v>38</v>
      </c>
      <c r="O20" s="1" t="s">
        <v>474</v>
      </c>
      <c r="P20" s="4">
        <v>108364589.1513</v>
      </c>
      <c r="Q20" s="4">
        <v>0</v>
      </c>
      <c r="R20" s="4">
        <v>176743.61799999999</v>
      </c>
      <c r="S20" s="4">
        <v>3512335.9064000002</v>
      </c>
      <c r="T20" s="4">
        <v>38220857.756999999</v>
      </c>
      <c r="U20" s="5">
        <f t="shared" si="1"/>
        <v>150274526.43269998</v>
      </c>
    </row>
    <row r="21" spans="1:21" ht="24.95" customHeight="1" x14ac:dyDescent="0.2">
      <c r="A21" s="150"/>
      <c r="B21" s="145"/>
      <c r="C21" s="1">
        <v>14</v>
      </c>
      <c r="D21" s="1" t="s">
        <v>93</v>
      </c>
      <c r="E21" s="4">
        <v>79059805.281800002</v>
      </c>
      <c r="F21" s="4">
        <v>0</v>
      </c>
      <c r="G21" s="4">
        <v>128947.2524</v>
      </c>
      <c r="H21" s="4">
        <v>2562503.0743</v>
      </c>
      <c r="I21" s="4">
        <v>25436899.901700001</v>
      </c>
      <c r="J21" s="5">
        <f t="shared" si="0"/>
        <v>107188155.51020001</v>
      </c>
      <c r="K21" s="7"/>
      <c r="L21" s="154"/>
      <c r="M21" s="145"/>
      <c r="N21" s="8">
        <v>39</v>
      </c>
      <c r="O21" s="1" t="s">
        <v>475</v>
      </c>
      <c r="P21" s="4">
        <v>85310404.424799994</v>
      </c>
      <c r="Q21" s="4">
        <v>0</v>
      </c>
      <c r="R21" s="4">
        <v>139142.03570000001</v>
      </c>
      <c r="S21" s="4">
        <v>2765098.8113000002</v>
      </c>
      <c r="T21" s="4">
        <v>29634451.895500001</v>
      </c>
      <c r="U21" s="5">
        <f t="shared" si="1"/>
        <v>117849097.16729999</v>
      </c>
    </row>
    <row r="22" spans="1:21" ht="24.95" customHeight="1" x14ac:dyDescent="0.2">
      <c r="A22" s="150"/>
      <c r="B22" s="145"/>
      <c r="C22" s="1">
        <v>15</v>
      </c>
      <c r="D22" s="1" t="s">
        <v>94</v>
      </c>
      <c r="E22" s="4">
        <v>82324415.051400006</v>
      </c>
      <c r="F22" s="4">
        <v>0</v>
      </c>
      <c r="G22" s="4">
        <v>134271.8602</v>
      </c>
      <c r="H22" s="4">
        <v>2668316.2943000002</v>
      </c>
      <c r="I22" s="4">
        <v>27498892.9782</v>
      </c>
      <c r="J22" s="5">
        <f t="shared" si="0"/>
        <v>112625896.18410002</v>
      </c>
      <c r="K22" s="7"/>
      <c r="L22" s="154"/>
      <c r="M22" s="145"/>
      <c r="N22" s="8">
        <v>40</v>
      </c>
      <c r="O22" s="1" t="s">
        <v>476</v>
      </c>
      <c r="P22" s="4">
        <v>94057750.504899994</v>
      </c>
      <c r="Q22" s="4">
        <v>0</v>
      </c>
      <c r="R22" s="4">
        <v>153409.03570000001</v>
      </c>
      <c r="S22" s="4">
        <v>3048619.6364000002</v>
      </c>
      <c r="T22" s="4">
        <v>33797747.178900003</v>
      </c>
      <c r="U22" s="5">
        <f t="shared" si="1"/>
        <v>131057526.35589999</v>
      </c>
    </row>
    <row r="23" spans="1:21" ht="24.95" customHeight="1" x14ac:dyDescent="0.2">
      <c r="A23" s="150"/>
      <c r="B23" s="145"/>
      <c r="C23" s="1">
        <v>16</v>
      </c>
      <c r="D23" s="1" t="s">
        <v>95</v>
      </c>
      <c r="E23" s="4">
        <v>122719155.1504</v>
      </c>
      <c r="F23" s="4">
        <v>0</v>
      </c>
      <c r="G23" s="4">
        <v>200156.0441</v>
      </c>
      <c r="H23" s="4">
        <v>3977599.1255000001</v>
      </c>
      <c r="I23" s="4">
        <v>36673685.6818</v>
      </c>
      <c r="J23" s="5">
        <f t="shared" si="0"/>
        <v>163570596.0018</v>
      </c>
      <c r="K23" s="7"/>
      <c r="L23" s="154"/>
      <c r="M23" s="145"/>
      <c r="N23" s="8">
        <v>41</v>
      </c>
      <c r="O23" s="1" t="s">
        <v>477</v>
      </c>
      <c r="P23" s="4">
        <v>115976546.75210001</v>
      </c>
      <c r="Q23" s="4">
        <v>0</v>
      </c>
      <c r="R23" s="4">
        <v>189158.7892</v>
      </c>
      <c r="S23" s="4">
        <v>3759056.2807</v>
      </c>
      <c r="T23" s="4">
        <v>38941409.396200001</v>
      </c>
      <c r="U23" s="5">
        <f t="shared" si="1"/>
        <v>158866171.2182</v>
      </c>
    </row>
    <row r="24" spans="1:21" ht="24.95" customHeight="1" x14ac:dyDescent="0.2">
      <c r="A24" s="150"/>
      <c r="B24" s="146"/>
      <c r="C24" s="1">
        <v>17</v>
      </c>
      <c r="D24" s="1" t="s">
        <v>96</v>
      </c>
      <c r="E24" s="4">
        <v>106036549.0323</v>
      </c>
      <c r="F24" s="4">
        <v>0</v>
      </c>
      <c r="G24" s="4">
        <v>172946.5637</v>
      </c>
      <c r="H24" s="4">
        <v>3436878.9792999998</v>
      </c>
      <c r="I24" s="4">
        <v>30972472.760000002</v>
      </c>
      <c r="J24" s="5">
        <f t="shared" si="0"/>
        <v>140618847.3353</v>
      </c>
      <c r="K24" s="7"/>
      <c r="L24" s="154"/>
      <c r="M24" s="145"/>
      <c r="N24" s="8">
        <v>42</v>
      </c>
      <c r="O24" s="1" t="s">
        <v>478</v>
      </c>
      <c r="P24" s="4">
        <v>135596494.8926</v>
      </c>
      <c r="Q24" s="4">
        <v>0</v>
      </c>
      <c r="R24" s="4">
        <v>221159.10079999999</v>
      </c>
      <c r="S24" s="4">
        <v>4394982.1756999996</v>
      </c>
      <c r="T24" s="4">
        <v>48519711.017800003</v>
      </c>
      <c r="U24" s="5">
        <f t="shared" si="1"/>
        <v>188732347.18690002</v>
      </c>
    </row>
    <row r="25" spans="1:21" ht="24.95" customHeight="1" x14ac:dyDescent="0.2">
      <c r="A25" s="1"/>
      <c r="B25" s="147" t="s">
        <v>856</v>
      </c>
      <c r="C25" s="148"/>
      <c r="D25" s="149"/>
      <c r="E25" s="10">
        <f t="shared" ref="E25:J25" si="2">SUM(E8:E24)</f>
        <v>1744350690.8885</v>
      </c>
      <c r="F25" s="10">
        <f t="shared" si="2"/>
        <v>0</v>
      </c>
      <c r="G25" s="10">
        <f t="shared" si="2"/>
        <v>2845051.6414000001</v>
      </c>
      <c r="H25" s="10">
        <f t="shared" si="2"/>
        <v>56538262.295400001</v>
      </c>
      <c r="I25" s="10">
        <f t="shared" si="2"/>
        <v>559750960.67920005</v>
      </c>
      <c r="J25" s="10">
        <f t="shared" si="2"/>
        <v>2363484965.5044999</v>
      </c>
      <c r="K25" s="7"/>
      <c r="L25" s="154"/>
      <c r="M25" s="145"/>
      <c r="N25" s="8">
        <v>43</v>
      </c>
      <c r="O25" s="1" t="s">
        <v>479</v>
      </c>
      <c r="P25" s="4">
        <v>88490539.912799999</v>
      </c>
      <c r="Q25" s="4">
        <v>0</v>
      </c>
      <c r="R25" s="4">
        <v>144328.8653</v>
      </c>
      <c r="S25" s="4">
        <v>2868174.0331000001</v>
      </c>
      <c r="T25" s="4">
        <v>31791106.3585</v>
      </c>
      <c r="U25" s="5">
        <f t="shared" si="1"/>
        <v>123294149.1697</v>
      </c>
    </row>
    <row r="26" spans="1:21" ht="24.95" customHeight="1" x14ac:dyDescent="0.2">
      <c r="A26" s="150">
        <v>2</v>
      </c>
      <c r="B26" s="144" t="s">
        <v>42</v>
      </c>
      <c r="C26" s="1">
        <v>1</v>
      </c>
      <c r="D26" s="1" t="s">
        <v>97</v>
      </c>
      <c r="E26" s="4">
        <v>108743941.0634</v>
      </c>
      <c r="F26" s="4">
        <v>0</v>
      </c>
      <c r="G26" s="4">
        <v>177362.3444</v>
      </c>
      <c r="H26" s="4">
        <v>3524631.5405000001</v>
      </c>
      <c r="I26" s="4">
        <v>34233710.6285</v>
      </c>
      <c r="J26" s="5">
        <f t="shared" si="0"/>
        <v>146679645.57679999</v>
      </c>
      <c r="K26" s="7"/>
      <c r="L26" s="154"/>
      <c r="M26" s="146"/>
      <c r="N26" s="8">
        <v>44</v>
      </c>
      <c r="O26" s="1" t="s">
        <v>480</v>
      </c>
      <c r="P26" s="4">
        <v>104052556.7323</v>
      </c>
      <c r="Q26" s="4">
        <v>0</v>
      </c>
      <c r="R26" s="4">
        <v>169710.6544</v>
      </c>
      <c r="S26" s="4">
        <v>3372573.4027</v>
      </c>
      <c r="T26" s="4">
        <v>35708268.147</v>
      </c>
      <c r="U26" s="5">
        <f t="shared" si="1"/>
        <v>143303108.9364</v>
      </c>
    </row>
    <row r="27" spans="1:21" ht="24.95" customHeight="1" x14ac:dyDescent="0.2">
      <c r="A27" s="150"/>
      <c r="B27" s="145"/>
      <c r="C27" s="1">
        <v>2</v>
      </c>
      <c r="D27" s="1" t="s">
        <v>98</v>
      </c>
      <c r="E27" s="4">
        <v>132846751.6504</v>
      </c>
      <c r="F27" s="4">
        <v>0</v>
      </c>
      <c r="G27" s="4">
        <v>216674.24489999999</v>
      </c>
      <c r="H27" s="4">
        <v>4305856.9181000004</v>
      </c>
      <c r="I27" s="4">
        <v>36111381.3869</v>
      </c>
      <c r="J27" s="5">
        <f t="shared" si="0"/>
        <v>173480664.20030001</v>
      </c>
      <c r="K27" s="7"/>
      <c r="L27" s="17"/>
      <c r="M27" s="147" t="s">
        <v>874</v>
      </c>
      <c r="N27" s="148"/>
      <c r="O27" s="149"/>
      <c r="P27" s="10">
        <f>2045139223.7432+2757761770.06</f>
        <v>4802900993.8031998</v>
      </c>
      <c r="Q27" s="10">
        <v>0</v>
      </c>
      <c r="R27" s="10">
        <f>3335640.4393+4497934.21</f>
        <v>7833574.6492999997</v>
      </c>
      <c r="S27" s="10">
        <f>66287483.6274+89385155.82</f>
        <v>155672639.4474</v>
      </c>
      <c r="T27" s="10">
        <f>704407440.8693+952553465.68</f>
        <v>1656960906.5493</v>
      </c>
      <c r="U27" s="10">
        <f>2819169788.6792+3804198325.76</f>
        <v>6623368114.4392004</v>
      </c>
    </row>
    <row r="28" spans="1:21" ht="24.95" customHeight="1" x14ac:dyDescent="0.2">
      <c r="A28" s="150"/>
      <c r="B28" s="145"/>
      <c r="C28" s="1">
        <v>3</v>
      </c>
      <c r="D28" s="1" t="s">
        <v>99</v>
      </c>
      <c r="E28" s="4">
        <v>113119047.0883</v>
      </c>
      <c r="F28" s="4">
        <v>0</v>
      </c>
      <c r="G28" s="4">
        <v>184498.18160000001</v>
      </c>
      <c r="H28" s="4">
        <v>3666438.3993000002</v>
      </c>
      <c r="I28" s="4">
        <v>33111108.537300002</v>
      </c>
      <c r="J28" s="5">
        <f t="shared" si="0"/>
        <v>150081092.20649999</v>
      </c>
      <c r="K28" s="7"/>
      <c r="L28" s="141">
        <v>20</v>
      </c>
      <c r="M28" s="144" t="s">
        <v>60</v>
      </c>
      <c r="N28" s="8">
        <v>1</v>
      </c>
      <c r="O28" s="1" t="s">
        <v>481</v>
      </c>
      <c r="P28" s="4">
        <v>105732624.1486</v>
      </c>
      <c r="Q28" s="4">
        <v>0</v>
      </c>
      <c r="R28" s="4">
        <v>172450.85949999999</v>
      </c>
      <c r="S28" s="4">
        <v>3427028.1019000001</v>
      </c>
      <c r="T28" s="4">
        <v>31603019.050999999</v>
      </c>
      <c r="U28" s="5">
        <f t="shared" si="1"/>
        <v>140935122.16100001</v>
      </c>
    </row>
    <row r="29" spans="1:21" ht="24.95" customHeight="1" x14ac:dyDescent="0.2">
      <c r="A29" s="150"/>
      <c r="B29" s="145"/>
      <c r="C29" s="1">
        <v>4</v>
      </c>
      <c r="D29" s="1" t="s">
        <v>100</v>
      </c>
      <c r="E29" s="4">
        <v>99037355.610599995</v>
      </c>
      <c r="F29" s="4">
        <v>0</v>
      </c>
      <c r="G29" s="4">
        <v>161530.81640000001</v>
      </c>
      <c r="H29" s="4">
        <v>3210019.6466999999</v>
      </c>
      <c r="I29" s="4">
        <v>30743393.213500001</v>
      </c>
      <c r="J29" s="5">
        <f t="shared" si="0"/>
        <v>133152299.2872</v>
      </c>
      <c r="K29" s="7"/>
      <c r="L29" s="142"/>
      <c r="M29" s="145"/>
      <c r="N29" s="8">
        <v>2</v>
      </c>
      <c r="O29" s="1" t="s">
        <v>482</v>
      </c>
      <c r="P29" s="4">
        <v>108951270.42739999</v>
      </c>
      <c r="Q29" s="4">
        <v>0</v>
      </c>
      <c r="R29" s="4">
        <v>177700.50049999999</v>
      </c>
      <c r="S29" s="4">
        <v>3531351.5436</v>
      </c>
      <c r="T29" s="4">
        <v>34047963.620399997</v>
      </c>
      <c r="U29" s="5">
        <f t="shared" si="1"/>
        <v>146708286.09189999</v>
      </c>
    </row>
    <row r="30" spans="1:21" ht="24.95" customHeight="1" x14ac:dyDescent="0.2">
      <c r="A30" s="150"/>
      <c r="B30" s="145"/>
      <c r="C30" s="1">
        <v>5</v>
      </c>
      <c r="D30" s="1" t="s">
        <v>101</v>
      </c>
      <c r="E30" s="4">
        <v>98001012.354300007</v>
      </c>
      <c r="F30" s="4">
        <v>0</v>
      </c>
      <c r="G30" s="4">
        <v>159840.5312</v>
      </c>
      <c r="H30" s="4">
        <v>3176429.4706999999</v>
      </c>
      <c r="I30" s="4">
        <v>31884747.010000002</v>
      </c>
      <c r="J30" s="5">
        <f t="shared" si="0"/>
        <v>133222029.36620001</v>
      </c>
      <c r="K30" s="7"/>
      <c r="L30" s="142"/>
      <c r="M30" s="145"/>
      <c r="N30" s="8">
        <v>3</v>
      </c>
      <c r="O30" s="1" t="s">
        <v>483</v>
      </c>
      <c r="P30" s="4">
        <v>118528689.317</v>
      </c>
      <c r="Q30" s="4">
        <v>0</v>
      </c>
      <c r="R30" s="4">
        <v>193321.3567</v>
      </c>
      <c r="S30" s="4">
        <v>3841776.8635</v>
      </c>
      <c r="T30" s="4">
        <v>35742770.526600003</v>
      </c>
      <c r="U30" s="5">
        <f t="shared" si="1"/>
        <v>158306558.06380001</v>
      </c>
    </row>
    <row r="31" spans="1:21" ht="24.95" customHeight="1" x14ac:dyDescent="0.2">
      <c r="A31" s="150"/>
      <c r="B31" s="145"/>
      <c r="C31" s="1">
        <v>6</v>
      </c>
      <c r="D31" s="1" t="s">
        <v>102</v>
      </c>
      <c r="E31" s="4">
        <v>104777204.23819999</v>
      </c>
      <c r="F31" s="4">
        <v>0</v>
      </c>
      <c r="G31" s="4">
        <v>170892.56099999999</v>
      </c>
      <c r="H31" s="4">
        <v>3396060.8303999999</v>
      </c>
      <c r="I31" s="4">
        <v>34062445.053400002</v>
      </c>
      <c r="J31" s="5">
        <f t="shared" si="0"/>
        <v>142406602.683</v>
      </c>
      <c r="K31" s="7"/>
      <c r="L31" s="142"/>
      <c r="M31" s="145"/>
      <c r="N31" s="8">
        <v>4</v>
      </c>
      <c r="O31" s="1" t="s">
        <v>484</v>
      </c>
      <c r="P31" s="4">
        <v>111132434.2678</v>
      </c>
      <c r="Q31" s="4">
        <v>0</v>
      </c>
      <c r="R31" s="4">
        <v>181257.99830000001</v>
      </c>
      <c r="S31" s="4">
        <v>3602047.8857999998</v>
      </c>
      <c r="T31" s="4">
        <v>34940405.891599998</v>
      </c>
      <c r="U31" s="5">
        <f t="shared" si="1"/>
        <v>149856146.04350001</v>
      </c>
    </row>
    <row r="32" spans="1:21" ht="24.95" customHeight="1" x14ac:dyDescent="0.2">
      <c r="A32" s="150"/>
      <c r="B32" s="145"/>
      <c r="C32" s="1">
        <v>7</v>
      </c>
      <c r="D32" s="1" t="s">
        <v>103</v>
      </c>
      <c r="E32" s="4">
        <v>114127496.8545</v>
      </c>
      <c r="F32" s="4">
        <v>0</v>
      </c>
      <c r="G32" s="4">
        <v>186142.97229999999</v>
      </c>
      <c r="H32" s="4">
        <v>3699124.4857000001</v>
      </c>
      <c r="I32" s="4">
        <v>33461070.919</v>
      </c>
      <c r="J32" s="5">
        <f t="shared" si="0"/>
        <v>151473835.23149997</v>
      </c>
      <c r="K32" s="7"/>
      <c r="L32" s="142"/>
      <c r="M32" s="145"/>
      <c r="N32" s="8">
        <v>5</v>
      </c>
      <c r="O32" s="1" t="s">
        <v>485</v>
      </c>
      <c r="P32" s="4">
        <v>103933074.7739</v>
      </c>
      <c r="Q32" s="4">
        <v>0</v>
      </c>
      <c r="R32" s="4">
        <v>169515.77830000001</v>
      </c>
      <c r="S32" s="4">
        <v>3368700.7283000001</v>
      </c>
      <c r="T32" s="4">
        <v>31810329.570799999</v>
      </c>
      <c r="U32" s="5">
        <f t="shared" si="1"/>
        <v>139281620.8513</v>
      </c>
    </row>
    <row r="33" spans="1:21" ht="24.95" customHeight="1" x14ac:dyDescent="0.2">
      <c r="A33" s="150"/>
      <c r="B33" s="145"/>
      <c r="C33" s="1">
        <v>8</v>
      </c>
      <c r="D33" s="1" t="s">
        <v>104</v>
      </c>
      <c r="E33" s="4">
        <v>119386882.14749999</v>
      </c>
      <c r="F33" s="4">
        <v>0</v>
      </c>
      <c r="G33" s="4">
        <v>194721.07689999999</v>
      </c>
      <c r="H33" s="4">
        <v>3869592.7905000001</v>
      </c>
      <c r="I33" s="4">
        <v>33415719.572500002</v>
      </c>
      <c r="J33" s="5">
        <f t="shared" si="0"/>
        <v>156866915.58739999</v>
      </c>
      <c r="K33" s="7"/>
      <c r="L33" s="142"/>
      <c r="M33" s="145"/>
      <c r="N33" s="8">
        <v>6</v>
      </c>
      <c r="O33" s="1" t="s">
        <v>486</v>
      </c>
      <c r="P33" s="4">
        <v>97217410.320299998</v>
      </c>
      <c r="Q33" s="4">
        <v>0</v>
      </c>
      <c r="R33" s="4">
        <v>158562.4693</v>
      </c>
      <c r="S33" s="4">
        <v>3151031.1963</v>
      </c>
      <c r="T33" s="4">
        <v>30786417.0101</v>
      </c>
      <c r="U33" s="5">
        <f t="shared" si="1"/>
        <v>131313420.99599999</v>
      </c>
    </row>
    <row r="34" spans="1:21" ht="24.95" customHeight="1" x14ac:dyDescent="0.2">
      <c r="A34" s="150"/>
      <c r="B34" s="145"/>
      <c r="C34" s="1">
        <v>9</v>
      </c>
      <c r="D34" s="1" t="s">
        <v>834</v>
      </c>
      <c r="E34" s="4">
        <v>103800953.96780001</v>
      </c>
      <c r="F34" s="4">
        <v>0</v>
      </c>
      <c r="G34" s="4">
        <v>169300.28810000001</v>
      </c>
      <c r="H34" s="4">
        <v>3364418.4007999999</v>
      </c>
      <c r="I34" s="4">
        <v>35483546.512800001</v>
      </c>
      <c r="J34" s="5">
        <f t="shared" si="0"/>
        <v>142818219.16950002</v>
      </c>
      <c r="K34" s="7"/>
      <c r="L34" s="142"/>
      <c r="M34" s="145"/>
      <c r="N34" s="8">
        <v>7</v>
      </c>
      <c r="O34" s="1" t="s">
        <v>487</v>
      </c>
      <c r="P34" s="4">
        <v>97535557.447300002</v>
      </c>
      <c r="Q34" s="4">
        <v>0</v>
      </c>
      <c r="R34" s="4">
        <v>159081.3701</v>
      </c>
      <c r="S34" s="4">
        <v>3161343.0480999998</v>
      </c>
      <c r="T34" s="4">
        <v>29125015.9197</v>
      </c>
      <c r="U34" s="5">
        <f t="shared" si="1"/>
        <v>129980997.7852</v>
      </c>
    </row>
    <row r="35" spans="1:21" ht="24.95" customHeight="1" x14ac:dyDescent="0.2">
      <c r="A35" s="150"/>
      <c r="B35" s="145"/>
      <c r="C35" s="1">
        <v>10</v>
      </c>
      <c r="D35" s="1" t="s">
        <v>105</v>
      </c>
      <c r="E35" s="4">
        <v>92940103.506999999</v>
      </c>
      <c r="F35" s="4">
        <v>0</v>
      </c>
      <c r="G35" s="4">
        <v>151586.1434</v>
      </c>
      <c r="H35" s="4">
        <v>3012394.2263000002</v>
      </c>
      <c r="I35" s="4">
        <v>29549395.740600001</v>
      </c>
      <c r="J35" s="5">
        <f t="shared" si="0"/>
        <v>125653479.6173</v>
      </c>
      <c r="K35" s="7"/>
      <c r="L35" s="142"/>
      <c r="M35" s="145"/>
      <c r="N35" s="8">
        <v>8</v>
      </c>
      <c r="O35" s="1" t="s">
        <v>488</v>
      </c>
      <c r="P35" s="4">
        <v>104431307.52609999</v>
      </c>
      <c r="Q35" s="4">
        <v>0</v>
      </c>
      <c r="R35" s="4">
        <v>170328.40040000001</v>
      </c>
      <c r="S35" s="4">
        <v>3384849.5532</v>
      </c>
      <c r="T35" s="4">
        <v>31350773.889199998</v>
      </c>
      <c r="U35" s="5">
        <f t="shared" si="1"/>
        <v>139337259.3689</v>
      </c>
    </row>
    <row r="36" spans="1:21" ht="24.95" customHeight="1" x14ac:dyDescent="0.2">
      <c r="A36" s="150"/>
      <c r="B36" s="145"/>
      <c r="C36" s="1">
        <v>11</v>
      </c>
      <c r="D36" s="1" t="s">
        <v>106</v>
      </c>
      <c r="E36" s="4">
        <v>94447926.512600005</v>
      </c>
      <c r="F36" s="4">
        <v>0</v>
      </c>
      <c r="G36" s="4">
        <v>154045.41630000001</v>
      </c>
      <c r="H36" s="4">
        <v>3061266.1033999999</v>
      </c>
      <c r="I36" s="4">
        <v>31078979.287799999</v>
      </c>
      <c r="J36" s="5">
        <f t="shared" si="0"/>
        <v>128742217.32010001</v>
      </c>
      <c r="K36" s="7"/>
      <c r="L36" s="142"/>
      <c r="M36" s="145"/>
      <c r="N36" s="8">
        <v>9</v>
      </c>
      <c r="O36" s="1" t="s">
        <v>489</v>
      </c>
      <c r="P36" s="4">
        <v>97951601.297399998</v>
      </c>
      <c r="Q36" s="4">
        <v>0</v>
      </c>
      <c r="R36" s="4">
        <v>159759.94130000001</v>
      </c>
      <c r="S36" s="4">
        <v>3174827.9490999999</v>
      </c>
      <c r="T36" s="4">
        <v>29959258.453699999</v>
      </c>
      <c r="U36" s="5">
        <f t="shared" si="1"/>
        <v>131245447.6415</v>
      </c>
    </row>
    <row r="37" spans="1:21" ht="24.95" customHeight="1" x14ac:dyDescent="0.2">
      <c r="A37" s="150"/>
      <c r="B37" s="145"/>
      <c r="C37" s="1">
        <v>12</v>
      </c>
      <c r="D37" s="1" t="s">
        <v>107</v>
      </c>
      <c r="E37" s="4">
        <v>92470600.285500005</v>
      </c>
      <c r="F37" s="4">
        <v>0</v>
      </c>
      <c r="G37" s="4">
        <v>150820.37950000001</v>
      </c>
      <c r="H37" s="4">
        <v>2997176.5888999999</v>
      </c>
      <c r="I37" s="4">
        <v>29439107.9331</v>
      </c>
      <c r="J37" s="5">
        <f t="shared" si="0"/>
        <v>125057705.18700001</v>
      </c>
      <c r="K37" s="7"/>
      <c r="L37" s="142"/>
      <c r="M37" s="145"/>
      <c r="N37" s="8">
        <v>10</v>
      </c>
      <c r="O37" s="1" t="s">
        <v>490</v>
      </c>
      <c r="P37" s="4">
        <v>118099613.85250001</v>
      </c>
      <c r="Q37" s="4">
        <v>0</v>
      </c>
      <c r="R37" s="4">
        <v>192621.5307</v>
      </c>
      <c r="S37" s="4">
        <v>3827869.5791000002</v>
      </c>
      <c r="T37" s="4">
        <v>36488880.045699999</v>
      </c>
      <c r="U37" s="5">
        <f t="shared" si="1"/>
        <v>158608985.00800002</v>
      </c>
    </row>
    <row r="38" spans="1:21" ht="24.95" customHeight="1" x14ac:dyDescent="0.2">
      <c r="A38" s="150"/>
      <c r="B38" s="145"/>
      <c r="C38" s="1">
        <v>13</v>
      </c>
      <c r="D38" s="1" t="s">
        <v>108</v>
      </c>
      <c r="E38" s="4">
        <v>107221649.0367</v>
      </c>
      <c r="F38" s="4">
        <v>0</v>
      </c>
      <c r="G38" s="4">
        <v>174879.4724</v>
      </c>
      <c r="H38" s="4">
        <v>3475290.6905</v>
      </c>
      <c r="I38" s="4">
        <v>32350067.104800001</v>
      </c>
      <c r="J38" s="5">
        <f t="shared" si="0"/>
        <v>143221886.3044</v>
      </c>
      <c r="K38" s="7"/>
      <c r="L38" s="142"/>
      <c r="M38" s="145"/>
      <c r="N38" s="8">
        <v>11</v>
      </c>
      <c r="O38" s="1" t="s">
        <v>491</v>
      </c>
      <c r="P38" s="4">
        <v>97469631.605800003</v>
      </c>
      <c r="Q38" s="4">
        <v>0</v>
      </c>
      <c r="R38" s="4">
        <v>158973.8444</v>
      </c>
      <c r="S38" s="4">
        <v>3159206.2458000001</v>
      </c>
      <c r="T38" s="4">
        <v>29564778.134599999</v>
      </c>
      <c r="U38" s="5">
        <f t="shared" si="1"/>
        <v>130352589.83060001</v>
      </c>
    </row>
    <row r="39" spans="1:21" ht="24.95" customHeight="1" x14ac:dyDescent="0.2">
      <c r="A39" s="150"/>
      <c r="B39" s="145"/>
      <c r="C39" s="1">
        <v>14</v>
      </c>
      <c r="D39" s="1" t="s">
        <v>109</v>
      </c>
      <c r="E39" s="4">
        <v>103945038.7246</v>
      </c>
      <c r="F39" s="4">
        <v>0</v>
      </c>
      <c r="G39" s="4">
        <v>169535.2916</v>
      </c>
      <c r="H39" s="4">
        <v>3369088.5063</v>
      </c>
      <c r="I39" s="4">
        <v>32500983.607099999</v>
      </c>
      <c r="J39" s="5">
        <f t="shared" si="0"/>
        <v>139984646.12960002</v>
      </c>
      <c r="K39" s="7"/>
      <c r="L39" s="142"/>
      <c r="M39" s="145"/>
      <c r="N39" s="8">
        <v>12</v>
      </c>
      <c r="O39" s="1" t="s">
        <v>492</v>
      </c>
      <c r="P39" s="4">
        <v>108256784.3275</v>
      </c>
      <c r="Q39" s="4">
        <v>0</v>
      </c>
      <c r="R39" s="4">
        <v>176567.7874</v>
      </c>
      <c r="S39" s="4">
        <v>3508841.7137000002</v>
      </c>
      <c r="T39" s="4">
        <v>33012869.487300001</v>
      </c>
      <c r="U39" s="5">
        <f t="shared" si="1"/>
        <v>144955063.3159</v>
      </c>
    </row>
    <row r="40" spans="1:21" ht="24.95" customHeight="1" x14ac:dyDescent="0.2">
      <c r="A40" s="150"/>
      <c r="B40" s="145"/>
      <c r="C40" s="1">
        <v>15</v>
      </c>
      <c r="D40" s="1" t="s">
        <v>110</v>
      </c>
      <c r="E40" s="4">
        <v>99188577.068000004</v>
      </c>
      <c r="F40" s="4">
        <v>0</v>
      </c>
      <c r="G40" s="4">
        <v>161777.45989999999</v>
      </c>
      <c r="H40" s="4">
        <v>3214921.0685000001</v>
      </c>
      <c r="I40" s="4">
        <v>32207206.8906</v>
      </c>
      <c r="J40" s="5">
        <f t="shared" si="0"/>
        <v>134772482.48700002</v>
      </c>
      <c r="K40" s="7"/>
      <c r="L40" s="142"/>
      <c r="M40" s="145"/>
      <c r="N40" s="8">
        <v>13</v>
      </c>
      <c r="O40" s="1" t="s">
        <v>493</v>
      </c>
      <c r="P40" s="4">
        <v>117975352.7506</v>
      </c>
      <c r="Q40" s="4">
        <v>0</v>
      </c>
      <c r="R40" s="4">
        <v>192418.85980000001</v>
      </c>
      <c r="S40" s="4">
        <v>3823842.0021000002</v>
      </c>
      <c r="T40" s="4">
        <v>34843869.334700003</v>
      </c>
      <c r="U40" s="5">
        <f t="shared" si="1"/>
        <v>156835482.9472</v>
      </c>
    </row>
    <row r="41" spans="1:21" ht="24.95" customHeight="1" x14ac:dyDescent="0.2">
      <c r="A41" s="150"/>
      <c r="B41" s="145"/>
      <c r="C41" s="1">
        <v>16</v>
      </c>
      <c r="D41" s="1" t="s">
        <v>111</v>
      </c>
      <c r="E41" s="4">
        <v>92406555.834600002</v>
      </c>
      <c r="F41" s="4">
        <v>0</v>
      </c>
      <c r="G41" s="4">
        <v>150715.92240000001</v>
      </c>
      <c r="H41" s="4">
        <v>2995100.7667</v>
      </c>
      <c r="I41" s="4">
        <v>30669914.309</v>
      </c>
      <c r="J41" s="5">
        <f t="shared" si="0"/>
        <v>126222286.8327</v>
      </c>
      <c r="K41" s="7"/>
      <c r="L41" s="142"/>
      <c r="M41" s="145"/>
      <c r="N41" s="8">
        <v>14</v>
      </c>
      <c r="O41" s="1" t="s">
        <v>494</v>
      </c>
      <c r="P41" s="4">
        <v>117699502.03919999</v>
      </c>
      <c r="Q41" s="4">
        <v>0</v>
      </c>
      <c r="R41" s="4">
        <v>191968.9448</v>
      </c>
      <c r="S41" s="4">
        <v>3814901.0707</v>
      </c>
      <c r="T41" s="4">
        <v>36895166.994000003</v>
      </c>
      <c r="U41" s="5">
        <f t="shared" si="1"/>
        <v>158601539.0487</v>
      </c>
    </row>
    <row r="42" spans="1:21" ht="24.95" customHeight="1" x14ac:dyDescent="0.2">
      <c r="A42" s="150"/>
      <c r="B42" s="145"/>
      <c r="C42" s="1">
        <v>17</v>
      </c>
      <c r="D42" s="1" t="s">
        <v>112</v>
      </c>
      <c r="E42" s="4">
        <v>87819218.532100007</v>
      </c>
      <c r="F42" s="4">
        <v>0</v>
      </c>
      <c r="G42" s="4">
        <v>143233.93410000001</v>
      </c>
      <c r="H42" s="4">
        <v>2846415.023</v>
      </c>
      <c r="I42" s="4">
        <v>28015922.950800002</v>
      </c>
      <c r="J42" s="5">
        <f t="shared" si="0"/>
        <v>118824790.44000001</v>
      </c>
      <c r="K42" s="7"/>
      <c r="L42" s="142"/>
      <c r="M42" s="145"/>
      <c r="N42" s="8">
        <v>15</v>
      </c>
      <c r="O42" s="1" t="s">
        <v>495</v>
      </c>
      <c r="P42" s="4">
        <v>102781724.8169</v>
      </c>
      <c r="Q42" s="4">
        <v>0</v>
      </c>
      <c r="R42" s="4">
        <v>167637.91620000001</v>
      </c>
      <c r="S42" s="4">
        <v>3331382.9308000002</v>
      </c>
      <c r="T42" s="4">
        <v>33018564.4496</v>
      </c>
      <c r="U42" s="5">
        <f t="shared" si="1"/>
        <v>139299310.1135</v>
      </c>
    </row>
    <row r="43" spans="1:21" ht="24.95" customHeight="1" x14ac:dyDescent="0.2">
      <c r="A43" s="150"/>
      <c r="B43" s="145"/>
      <c r="C43" s="1">
        <v>18</v>
      </c>
      <c r="D43" s="1" t="s">
        <v>113</v>
      </c>
      <c r="E43" s="4">
        <v>99484717.198899999</v>
      </c>
      <c r="F43" s="4">
        <v>0</v>
      </c>
      <c r="G43" s="4">
        <v>162260.46710000001</v>
      </c>
      <c r="H43" s="4">
        <v>3224519.6247999999</v>
      </c>
      <c r="I43" s="4">
        <v>32068097.017499998</v>
      </c>
      <c r="J43" s="5">
        <f t="shared" si="0"/>
        <v>134939594.30829999</v>
      </c>
      <c r="K43" s="7"/>
      <c r="L43" s="142"/>
      <c r="M43" s="145"/>
      <c r="N43" s="8">
        <v>16</v>
      </c>
      <c r="O43" s="1" t="s">
        <v>496</v>
      </c>
      <c r="P43" s="4">
        <v>115791352.6938</v>
      </c>
      <c r="Q43" s="4">
        <v>0</v>
      </c>
      <c r="R43" s="4">
        <v>188856.73610000001</v>
      </c>
      <c r="S43" s="4">
        <v>3753053.7319</v>
      </c>
      <c r="T43" s="4">
        <v>33018217.195799999</v>
      </c>
      <c r="U43" s="5">
        <f t="shared" si="1"/>
        <v>152751480.3576</v>
      </c>
    </row>
    <row r="44" spans="1:21" ht="24.95" customHeight="1" x14ac:dyDescent="0.2">
      <c r="A44" s="150"/>
      <c r="B44" s="145"/>
      <c r="C44" s="1">
        <v>19</v>
      </c>
      <c r="D44" s="1" t="s">
        <v>114</v>
      </c>
      <c r="E44" s="4">
        <v>125223195.06460001</v>
      </c>
      <c r="F44" s="4">
        <v>0</v>
      </c>
      <c r="G44" s="4">
        <v>204240.1557</v>
      </c>
      <c r="H44" s="4">
        <v>4058760.5950000002</v>
      </c>
      <c r="I44" s="4">
        <v>35098094.792599998</v>
      </c>
      <c r="J44" s="5">
        <f t="shared" si="0"/>
        <v>164584290.60789999</v>
      </c>
      <c r="K44" s="7"/>
      <c r="L44" s="142"/>
      <c r="M44" s="145"/>
      <c r="N44" s="8">
        <v>17</v>
      </c>
      <c r="O44" s="1" t="s">
        <v>497</v>
      </c>
      <c r="P44" s="4">
        <v>119529812.7612</v>
      </c>
      <c r="Q44" s="4">
        <v>0</v>
      </c>
      <c r="R44" s="4">
        <v>194954.198</v>
      </c>
      <c r="S44" s="4">
        <v>3874225.4876000001</v>
      </c>
      <c r="T44" s="4">
        <v>35319537.592699997</v>
      </c>
      <c r="U44" s="5">
        <f t="shared" si="1"/>
        <v>158918530.0395</v>
      </c>
    </row>
    <row r="45" spans="1:21" ht="24.95" customHeight="1" x14ac:dyDescent="0.2">
      <c r="A45" s="150"/>
      <c r="B45" s="145"/>
      <c r="C45" s="1">
        <v>20</v>
      </c>
      <c r="D45" s="1" t="s">
        <v>115</v>
      </c>
      <c r="E45" s="4">
        <v>107288837.0763</v>
      </c>
      <c r="F45" s="4">
        <v>0</v>
      </c>
      <c r="G45" s="4">
        <v>174989.05669999999</v>
      </c>
      <c r="H45" s="4">
        <v>3477468.4034000002</v>
      </c>
      <c r="I45" s="4">
        <v>25329359.185899999</v>
      </c>
      <c r="J45" s="5">
        <f t="shared" si="0"/>
        <v>136270653.72229999</v>
      </c>
      <c r="K45" s="7"/>
      <c r="L45" s="142"/>
      <c r="M45" s="145"/>
      <c r="N45" s="8">
        <v>18</v>
      </c>
      <c r="O45" s="1" t="s">
        <v>498</v>
      </c>
      <c r="P45" s="4">
        <v>114422893.6434</v>
      </c>
      <c r="Q45" s="4">
        <v>0</v>
      </c>
      <c r="R45" s="4">
        <v>186624.7671</v>
      </c>
      <c r="S45" s="4">
        <v>3708698.9487000001</v>
      </c>
      <c r="T45" s="4">
        <v>34035879.188100003</v>
      </c>
      <c r="U45" s="5">
        <f t="shared" si="1"/>
        <v>152354096.54730001</v>
      </c>
    </row>
    <row r="46" spans="1:21" ht="24.95" customHeight="1" x14ac:dyDescent="0.2">
      <c r="A46" s="150"/>
      <c r="B46" s="145"/>
      <c r="C46" s="11">
        <v>21</v>
      </c>
      <c r="D46" s="11" t="s">
        <v>835</v>
      </c>
      <c r="E46" s="4">
        <v>103970977.62540001</v>
      </c>
      <c r="F46" s="4">
        <v>0</v>
      </c>
      <c r="G46" s="4">
        <v>169577.59820000001</v>
      </c>
      <c r="H46" s="4">
        <v>3369929.2434999999</v>
      </c>
      <c r="I46" s="4">
        <v>35230745.744999997</v>
      </c>
      <c r="J46" s="5">
        <f t="shared" si="0"/>
        <v>142741230.2121</v>
      </c>
      <c r="K46" s="7"/>
      <c r="L46" s="142"/>
      <c r="M46" s="145"/>
      <c r="N46" s="8">
        <v>19</v>
      </c>
      <c r="O46" s="1" t="s">
        <v>499</v>
      </c>
      <c r="P46" s="4">
        <v>125477753.9492</v>
      </c>
      <c r="Q46" s="4">
        <v>0</v>
      </c>
      <c r="R46" s="4">
        <v>204655.34349999999</v>
      </c>
      <c r="S46" s="4">
        <v>4067011.4112</v>
      </c>
      <c r="T46" s="4">
        <v>38295849.929899998</v>
      </c>
      <c r="U46" s="5">
        <f t="shared" si="1"/>
        <v>168045270.6338</v>
      </c>
    </row>
    <row r="47" spans="1:21" ht="24.95" customHeight="1" x14ac:dyDescent="0.2">
      <c r="A47" s="1"/>
      <c r="B47" s="151" t="s">
        <v>857</v>
      </c>
      <c r="C47" s="151"/>
      <c r="D47" s="151"/>
      <c r="E47" s="10">
        <f t="shared" ref="E47:J47" si="3">SUM(E26:E46)</f>
        <v>2200248041.4412999</v>
      </c>
      <c r="F47" s="10">
        <f t="shared" si="3"/>
        <v>0</v>
      </c>
      <c r="G47" s="10">
        <f t="shared" si="3"/>
        <v>3588624.3141000005</v>
      </c>
      <c r="H47" s="10">
        <f t="shared" si="3"/>
        <v>71314903.322999999</v>
      </c>
      <c r="I47" s="10">
        <f t="shared" si="3"/>
        <v>676044997.39870012</v>
      </c>
      <c r="J47" s="10">
        <f t="shared" si="3"/>
        <v>2951196566.4771004</v>
      </c>
      <c r="K47" s="7"/>
      <c r="L47" s="142"/>
      <c r="M47" s="145"/>
      <c r="N47" s="8">
        <v>20</v>
      </c>
      <c r="O47" s="1" t="s">
        <v>500</v>
      </c>
      <c r="P47" s="4">
        <v>99920757.720300004</v>
      </c>
      <c r="Q47" s="4">
        <v>0</v>
      </c>
      <c r="R47" s="4">
        <v>162971.6531</v>
      </c>
      <c r="S47" s="4">
        <v>3238652.6620999998</v>
      </c>
      <c r="T47" s="4">
        <v>31746295.969700001</v>
      </c>
      <c r="U47" s="5">
        <f t="shared" si="1"/>
        <v>135068678.0052</v>
      </c>
    </row>
    <row r="48" spans="1:21" ht="24.95" customHeight="1" x14ac:dyDescent="0.2">
      <c r="A48" s="150">
        <v>3</v>
      </c>
      <c r="B48" s="144" t="s">
        <v>43</v>
      </c>
      <c r="C48" s="12">
        <v>1</v>
      </c>
      <c r="D48" s="12" t="s">
        <v>116</v>
      </c>
      <c r="E48" s="4">
        <v>99836717.515799999</v>
      </c>
      <c r="F48" s="4">
        <v>0</v>
      </c>
      <c r="G48" s="4">
        <v>162834.5828</v>
      </c>
      <c r="H48" s="4">
        <v>3235928.7333</v>
      </c>
      <c r="I48" s="4">
        <v>31352133.896600001</v>
      </c>
      <c r="J48" s="5">
        <f t="shared" si="0"/>
        <v>134587614.72850001</v>
      </c>
      <c r="K48" s="7"/>
      <c r="L48" s="142"/>
      <c r="M48" s="145"/>
      <c r="N48" s="8">
        <v>21</v>
      </c>
      <c r="O48" s="1" t="s">
        <v>60</v>
      </c>
      <c r="P48" s="4">
        <v>137617291.22909999</v>
      </c>
      <c r="Q48" s="4">
        <v>0</v>
      </c>
      <c r="R48" s="4">
        <v>224455.03779999999</v>
      </c>
      <c r="S48" s="4">
        <v>4460480.6524999999</v>
      </c>
      <c r="T48" s="4">
        <v>43346309.226800002</v>
      </c>
      <c r="U48" s="5">
        <f t="shared" si="1"/>
        <v>185648536.1462</v>
      </c>
    </row>
    <row r="49" spans="1:21" ht="24.95" customHeight="1" x14ac:dyDescent="0.2">
      <c r="A49" s="150"/>
      <c r="B49" s="145"/>
      <c r="C49" s="1">
        <v>2</v>
      </c>
      <c r="D49" s="1" t="s">
        <v>117</v>
      </c>
      <c r="E49" s="4">
        <v>77952357.239199996</v>
      </c>
      <c r="F49" s="4">
        <v>0</v>
      </c>
      <c r="G49" s="4">
        <v>127140.9947</v>
      </c>
      <c r="H49" s="4">
        <v>2526608.2349</v>
      </c>
      <c r="I49" s="4">
        <v>25896985.0189</v>
      </c>
      <c r="J49" s="5">
        <f t="shared" si="0"/>
        <v>106503091.48769999</v>
      </c>
      <c r="K49" s="7"/>
      <c r="L49" s="142"/>
      <c r="M49" s="145"/>
      <c r="N49" s="8">
        <v>22</v>
      </c>
      <c r="O49" s="1" t="s">
        <v>501</v>
      </c>
      <c r="P49" s="4">
        <v>96833441.179900005</v>
      </c>
      <c r="Q49" s="4">
        <v>0</v>
      </c>
      <c r="R49" s="4">
        <v>157936.2121</v>
      </c>
      <c r="S49" s="4">
        <v>3138585.9076</v>
      </c>
      <c r="T49" s="4">
        <v>29395179.377599999</v>
      </c>
      <c r="U49" s="5">
        <f t="shared" si="1"/>
        <v>129525142.6772</v>
      </c>
    </row>
    <row r="50" spans="1:21" ht="24.95" customHeight="1" x14ac:dyDescent="0.2">
      <c r="A50" s="150"/>
      <c r="B50" s="145"/>
      <c r="C50" s="1">
        <v>3</v>
      </c>
      <c r="D50" s="1" t="s">
        <v>118</v>
      </c>
      <c r="E50" s="4">
        <v>102919195.1781</v>
      </c>
      <c r="F50" s="4">
        <v>0</v>
      </c>
      <c r="G50" s="4">
        <v>167862.13159999999</v>
      </c>
      <c r="H50" s="4">
        <v>3335838.6491</v>
      </c>
      <c r="I50" s="4">
        <v>33676442.495200001</v>
      </c>
      <c r="J50" s="5">
        <f t="shared" si="0"/>
        <v>140099338.45400003</v>
      </c>
      <c r="K50" s="7"/>
      <c r="L50" s="142"/>
      <c r="M50" s="145"/>
      <c r="N50" s="8">
        <v>23</v>
      </c>
      <c r="O50" s="1" t="s">
        <v>502</v>
      </c>
      <c r="P50" s="4">
        <v>91481932.5396</v>
      </c>
      <c r="Q50" s="4">
        <v>0</v>
      </c>
      <c r="R50" s="4">
        <v>149207.8535</v>
      </c>
      <c r="S50" s="4">
        <v>2965131.6814999999</v>
      </c>
      <c r="T50" s="4">
        <v>28123258.151500002</v>
      </c>
      <c r="U50" s="5">
        <f t="shared" si="1"/>
        <v>122719530.2261</v>
      </c>
    </row>
    <row r="51" spans="1:21" ht="24.95" customHeight="1" x14ac:dyDescent="0.2">
      <c r="A51" s="150"/>
      <c r="B51" s="145"/>
      <c r="C51" s="1">
        <v>4</v>
      </c>
      <c r="D51" s="1" t="s">
        <v>119</v>
      </c>
      <c r="E51" s="4">
        <v>78899252.994200006</v>
      </c>
      <c r="F51" s="4">
        <v>0</v>
      </c>
      <c r="G51" s="4">
        <v>128685.39019999999</v>
      </c>
      <c r="H51" s="4">
        <v>2557299.2196999998</v>
      </c>
      <c r="I51" s="4">
        <v>26872907.104200002</v>
      </c>
      <c r="J51" s="5">
        <f t="shared" si="0"/>
        <v>108458144.70830001</v>
      </c>
      <c r="K51" s="7"/>
      <c r="L51" s="142"/>
      <c r="M51" s="145"/>
      <c r="N51" s="8">
        <v>24</v>
      </c>
      <c r="O51" s="1" t="s">
        <v>503</v>
      </c>
      <c r="P51" s="4">
        <v>111286399.72220001</v>
      </c>
      <c r="Q51" s="4">
        <v>0</v>
      </c>
      <c r="R51" s="4">
        <v>181509.11730000001</v>
      </c>
      <c r="S51" s="4">
        <v>3607038.2464999999</v>
      </c>
      <c r="T51" s="4">
        <v>35201054.595399998</v>
      </c>
      <c r="U51" s="5">
        <f t="shared" si="1"/>
        <v>150276001.6814</v>
      </c>
    </row>
    <row r="52" spans="1:21" ht="24.95" customHeight="1" x14ac:dyDescent="0.2">
      <c r="A52" s="150"/>
      <c r="B52" s="145"/>
      <c r="C52" s="1">
        <v>5</v>
      </c>
      <c r="D52" s="1" t="s">
        <v>120</v>
      </c>
      <c r="E52" s="4">
        <v>106027640.3515</v>
      </c>
      <c r="F52" s="4">
        <v>0</v>
      </c>
      <c r="G52" s="4">
        <v>172932.0336</v>
      </c>
      <c r="H52" s="4">
        <v>3436590.2292999998</v>
      </c>
      <c r="I52" s="4">
        <v>35073166.737800002</v>
      </c>
      <c r="J52" s="5">
        <f t="shared" si="0"/>
        <v>144710329.3522</v>
      </c>
      <c r="K52" s="7"/>
      <c r="L52" s="142"/>
      <c r="M52" s="145"/>
      <c r="N52" s="8">
        <v>25</v>
      </c>
      <c r="O52" s="1" t="s">
        <v>504</v>
      </c>
      <c r="P52" s="4">
        <v>110743331.3214</v>
      </c>
      <c r="Q52" s="4">
        <v>0</v>
      </c>
      <c r="R52" s="4">
        <v>180623.36790000001</v>
      </c>
      <c r="S52" s="4">
        <v>3589436.1990999999</v>
      </c>
      <c r="T52" s="4">
        <v>33933022.611900002</v>
      </c>
      <c r="U52" s="5">
        <f t="shared" si="1"/>
        <v>148446413.50029999</v>
      </c>
    </row>
    <row r="53" spans="1:21" ht="24.95" customHeight="1" x14ac:dyDescent="0.2">
      <c r="A53" s="150"/>
      <c r="B53" s="145"/>
      <c r="C53" s="1">
        <v>6</v>
      </c>
      <c r="D53" s="1" t="s">
        <v>121</v>
      </c>
      <c r="E53" s="4">
        <v>92415032.2588</v>
      </c>
      <c r="F53" s="4">
        <v>0</v>
      </c>
      <c r="G53" s="4">
        <v>150729.7475</v>
      </c>
      <c r="H53" s="4">
        <v>2995375.5063</v>
      </c>
      <c r="I53" s="4">
        <v>29013587.892200001</v>
      </c>
      <c r="J53" s="5">
        <f t="shared" si="0"/>
        <v>124574725.4048</v>
      </c>
      <c r="K53" s="7"/>
      <c r="L53" s="142"/>
      <c r="M53" s="145"/>
      <c r="N53" s="8">
        <v>26</v>
      </c>
      <c r="O53" s="1" t="s">
        <v>505</v>
      </c>
      <c r="P53" s="4">
        <v>105048008.229</v>
      </c>
      <c r="Q53" s="4">
        <v>0</v>
      </c>
      <c r="R53" s="4">
        <v>171334.24479999999</v>
      </c>
      <c r="S53" s="4">
        <v>3404838.1864</v>
      </c>
      <c r="T53" s="4">
        <v>33519512.784400001</v>
      </c>
      <c r="U53" s="5">
        <f t="shared" si="1"/>
        <v>142143693.44459999</v>
      </c>
    </row>
    <row r="54" spans="1:21" ht="24.95" customHeight="1" x14ac:dyDescent="0.2">
      <c r="A54" s="150"/>
      <c r="B54" s="145"/>
      <c r="C54" s="1">
        <v>7</v>
      </c>
      <c r="D54" s="1" t="s">
        <v>122</v>
      </c>
      <c r="E54" s="4">
        <v>104814742.04180001</v>
      </c>
      <c r="F54" s="4">
        <v>0</v>
      </c>
      <c r="G54" s="4">
        <v>170953.7855</v>
      </c>
      <c r="H54" s="4">
        <v>3397277.5136000002</v>
      </c>
      <c r="I54" s="4">
        <v>33449130.156399999</v>
      </c>
      <c r="J54" s="5">
        <f t="shared" si="0"/>
        <v>141832103.49730003</v>
      </c>
      <c r="K54" s="7"/>
      <c r="L54" s="142"/>
      <c r="M54" s="145"/>
      <c r="N54" s="8">
        <v>27</v>
      </c>
      <c r="O54" s="1" t="s">
        <v>506</v>
      </c>
      <c r="P54" s="4">
        <v>107254255.19230001</v>
      </c>
      <c r="Q54" s="4">
        <v>0</v>
      </c>
      <c r="R54" s="4">
        <v>174932.65340000001</v>
      </c>
      <c r="S54" s="4">
        <v>3476347.5281000002</v>
      </c>
      <c r="T54" s="4">
        <v>33253377.470600002</v>
      </c>
      <c r="U54" s="5">
        <f t="shared" si="1"/>
        <v>144158912.84440002</v>
      </c>
    </row>
    <row r="55" spans="1:21" ht="24.95" customHeight="1" x14ac:dyDescent="0.2">
      <c r="A55" s="150"/>
      <c r="B55" s="145"/>
      <c r="C55" s="1">
        <v>8</v>
      </c>
      <c r="D55" s="1" t="s">
        <v>123</v>
      </c>
      <c r="E55" s="4">
        <v>83982713.356999993</v>
      </c>
      <c r="F55" s="4">
        <v>0</v>
      </c>
      <c r="G55" s="4">
        <v>136976.55970000001</v>
      </c>
      <c r="H55" s="4">
        <v>2722065.4086000002</v>
      </c>
      <c r="I55" s="4">
        <v>26927425.951099999</v>
      </c>
      <c r="J55" s="5">
        <f t="shared" si="0"/>
        <v>113769181.2764</v>
      </c>
      <c r="K55" s="7"/>
      <c r="L55" s="142"/>
      <c r="M55" s="145"/>
      <c r="N55" s="8">
        <v>28</v>
      </c>
      <c r="O55" s="1" t="s">
        <v>507</v>
      </c>
      <c r="P55" s="4">
        <v>90341823.0572</v>
      </c>
      <c r="Q55" s="4">
        <v>0</v>
      </c>
      <c r="R55" s="4">
        <v>147348.3247</v>
      </c>
      <c r="S55" s="4">
        <v>2928178.2126000002</v>
      </c>
      <c r="T55" s="4">
        <v>29238498.462200001</v>
      </c>
      <c r="U55" s="5">
        <f t="shared" si="1"/>
        <v>122655848.05670001</v>
      </c>
    </row>
    <row r="56" spans="1:21" ht="24.95" customHeight="1" x14ac:dyDescent="0.2">
      <c r="A56" s="150"/>
      <c r="B56" s="145"/>
      <c r="C56" s="1">
        <v>9</v>
      </c>
      <c r="D56" s="1" t="s">
        <v>124</v>
      </c>
      <c r="E56" s="4">
        <v>97464844.714399993</v>
      </c>
      <c r="F56" s="4">
        <v>0</v>
      </c>
      <c r="G56" s="4">
        <v>158966.03700000001</v>
      </c>
      <c r="H56" s="4">
        <v>3159051.0921</v>
      </c>
      <c r="I56" s="4">
        <v>31213996.334199999</v>
      </c>
      <c r="J56" s="5">
        <f t="shared" si="0"/>
        <v>131996858.17769998</v>
      </c>
      <c r="K56" s="7"/>
      <c r="L56" s="142"/>
      <c r="M56" s="145"/>
      <c r="N56" s="8">
        <v>29</v>
      </c>
      <c r="O56" s="1" t="s">
        <v>508</v>
      </c>
      <c r="P56" s="4">
        <v>108099706.98720001</v>
      </c>
      <c r="Q56" s="4">
        <v>0</v>
      </c>
      <c r="R56" s="4">
        <v>176311.59280000001</v>
      </c>
      <c r="S56" s="4">
        <v>3503750.4898999999</v>
      </c>
      <c r="T56" s="4">
        <v>33154757.390799999</v>
      </c>
      <c r="U56" s="5">
        <f t="shared" si="1"/>
        <v>144934526.46070001</v>
      </c>
    </row>
    <row r="57" spans="1:21" ht="24.95" customHeight="1" x14ac:dyDescent="0.2">
      <c r="A57" s="150"/>
      <c r="B57" s="145"/>
      <c r="C57" s="1">
        <v>10</v>
      </c>
      <c r="D57" s="1" t="s">
        <v>125</v>
      </c>
      <c r="E57" s="4">
        <v>106037238.928</v>
      </c>
      <c r="F57" s="4">
        <v>0</v>
      </c>
      <c r="G57" s="4">
        <v>172947.68890000001</v>
      </c>
      <c r="H57" s="4">
        <v>3436901.3404000001</v>
      </c>
      <c r="I57" s="4">
        <v>34862869.835199997</v>
      </c>
      <c r="J57" s="5">
        <f t="shared" si="0"/>
        <v>144509957.79249999</v>
      </c>
      <c r="K57" s="7"/>
      <c r="L57" s="142"/>
      <c r="M57" s="145"/>
      <c r="N57" s="8">
        <v>30</v>
      </c>
      <c r="O57" s="1" t="s">
        <v>509</v>
      </c>
      <c r="P57" s="4">
        <v>97512442.131500006</v>
      </c>
      <c r="Q57" s="4">
        <v>0</v>
      </c>
      <c r="R57" s="4">
        <v>159043.66880000001</v>
      </c>
      <c r="S57" s="4">
        <v>3160593.8295999998</v>
      </c>
      <c r="T57" s="4">
        <v>31906727.226300001</v>
      </c>
      <c r="U57" s="5">
        <f t="shared" si="1"/>
        <v>132738806.85620001</v>
      </c>
    </row>
    <row r="58" spans="1:21" ht="24.95" customHeight="1" x14ac:dyDescent="0.2">
      <c r="A58" s="150"/>
      <c r="B58" s="145"/>
      <c r="C58" s="1">
        <v>11</v>
      </c>
      <c r="D58" s="1" t="s">
        <v>126</v>
      </c>
      <c r="E58" s="4">
        <v>81609195.321799994</v>
      </c>
      <c r="F58" s="4">
        <v>0</v>
      </c>
      <c r="G58" s="4">
        <v>133105.33040000001</v>
      </c>
      <c r="H58" s="4">
        <v>2645134.4416999999</v>
      </c>
      <c r="I58" s="4">
        <v>26757896.644900002</v>
      </c>
      <c r="J58" s="5">
        <f t="shared" si="0"/>
        <v>111145331.73879999</v>
      </c>
      <c r="K58" s="7"/>
      <c r="L58" s="142"/>
      <c r="M58" s="145"/>
      <c r="N58" s="8">
        <v>31</v>
      </c>
      <c r="O58" s="1" t="s">
        <v>510</v>
      </c>
      <c r="P58" s="4">
        <v>101031438.10860001</v>
      </c>
      <c r="Q58" s="4">
        <v>0</v>
      </c>
      <c r="R58" s="4">
        <v>164783.18280000001</v>
      </c>
      <c r="S58" s="4">
        <v>3274652.2689999999</v>
      </c>
      <c r="T58" s="4">
        <v>30677865.4716</v>
      </c>
      <c r="U58" s="5">
        <f t="shared" si="1"/>
        <v>135148739.03200001</v>
      </c>
    </row>
    <row r="59" spans="1:21" ht="24.95" customHeight="1" x14ac:dyDescent="0.2">
      <c r="A59" s="150"/>
      <c r="B59" s="145"/>
      <c r="C59" s="1">
        <v>12</v>
      </c>
      <c r="D59" s="1" t="s">
        <v>127</v>
      </c>
      <c r="E59" s="4">
        <v>96529013.420300007</v>
      </c>
      <c r="F59" s="4">
        <v>0</v>
      </c>
      <c r="G59" s="4">
        <v>157439.68770000001</v>
      </c>
      <c r="H59" s="4">
        <v>3128718.7308999998</v>
      </c>
      <c r="I59" s="4">
        <v>30853060.7324</v>
      </c>
      <c r="J59" s="5">
        <f t="shared" si="0"/>
        <v>130668232.57130001</v>
      </c>
      <c r="K59" s="7"/>
      <c r="L59" s="142"/>
      <c r="M59" s="145"/>
      <c r="N59" s="8">
        <v>32</v>
      </c>
      <c r="O59" s="1" t="s">
        <v>511</v>
      </c>
      <c r="P59" s="4">
        <v>108404659.06990001</v>
      </c>
      <c r="Q59" s="4">
        <v>0</v>
      </c>
      <c r="R59" s="4">
        <v>176808.9724</v>
      </c>
      <c r="S59" s="4">
        <v>3513634.6611000001</v>
      </c>
      <c r="T59" s="4">
        <v>33992680.815099999</v>
      </c>
      <c r="U59" s="5">
        <f t="shared" si="1"/>
        <v>146087783.5185</v>
      </c>
    </row>
    <row r="60" spans="1:21" ht="24.95" customHeight="1" x14ac:dyDescent="0.2">
      <c r="A60" s="150"/>
      <c r="B60" s="145"/>
      <c r="C60" s="1">
        <v>13</v>
      </c>
      <c r="D60" s="1" t="s">
        <v>128</v>
      </c>
      <c r="E60" s="4">
        <v>96556229.111000001</v>
      </c>
      <c r="F60" s="4">
        <v>0</v>
      </c>
      <c r="G60" s="4">
        <v>157484.07680000001</v>
      </c>
      <c r="H60" s="4">
        <v>3129600.8516000002</v>
      </c>
      <c r="I60" s="4">
        <v>30861325.3728</v>
      </c>
      <c r="J60" s="5">
        <f t="shared" si="0"/>
        <v>130704639.4122</v>
      </c>
      <c r="K60" s="7"/>
      <c r="L60" s="142"/>
      <c r="M60" s="145"/>
      <c r="N60" s="8">
        <v>33</v>
      </c>
      <c r="O60" s="1" t="s">
        <v>512</v>
      </c>
      <c r="P60" s="4">
        <v>105064535.3889</v>
      </c>
      <c r="Q60" s="4">
        <v>0</v>
      </c>
      <c r="R60" s="4">
        <v>171361.20069999999</v>
      </c>
      <c r="S60" s="4">
        <v>3405373.8681999999</v>
      </c>
      <c r="T60" s="4">
        <v>30763776.062199999</v>
      </c>
      <c r="U60" s="5">
        <f t="shared" si="1"/>
        <v>139405046.52000001</v>
      </c>
    </row>
    <row r="61" spans="1:21" ht="24.95" customHeight="1" x14ac:dyDescent="0.2">
      <c r="A61" s="150"/>
      <c r="B61" s="145"/>
      <c r="C61" s="1">
        <v>14</v>
      </c>
      <c r="D61" s="1" t="s">
        <v>129</v>
      </c>
      <c r="E61" s="4">
        <v>99583386.548099995</v>
      </c>
      <c r="F61" s="4">
        <v>0</v>
      </c>
      <c r="G61" s="4">
        <v>162421.3977</v>
      </c>
      <c r="H61" s="4">
        <v>3227717.7165999999</v>
      </c>
      <c r="I61" s="4">
        <v>31629034.078400001</v>
      </c>
      <c r="J61" s="5">
        <f t="shared" si="0"/>
        <v>134602559.74079999</v>
      </c>
      <c r="K61" s="7"/>
      <c r="L61" s="143"/>
      <c r="M61" s="146"/>
      <c r="N61" s="8">
        <v>34</v>
      </c>
      <c r="O61" s="1" t="s">
        <v>513</v>
      </c>
      <c r="P61" s="4">
        <v>102971864.9885</v>
      </c>
      <c r="Q61" s="4">
        <v>0</v>
      </c>
      <c r="R61" s="4">
        <v>167948.03649999999</v>
      </c>
      <c r="S61" s="4">
        <v>3337545.7941000001</v>
      </c>
      <c r="T61" s="4">
        <v>31976108.5359</v>
      </c>
      <c r="U61" s="5">
        <f t="shared" si="1"/>
        <v>138453467.35500002</v>
      </c>
    </row>
    <row r="62" spans="1:21" ht="24.95" customHeight="1" x14ac:dyDescent="0.2">
      <c r="A62" s="150"/>
      <c r="B62" s="145"/>
      <c r="C62" s="1">
        <v>15</v>
      </c>
      <c r="D62" s="1" t="s">
        <v>130</v>
      </c>
      <c r="E62" s="4">
        <v>90979182.672000006</v>
      </c>
      <c r="F62" s="4">
        <v>0</v>
      </c>
      <c r="G62" s="4">
        <v>148387.8639</v>
      </c>
      <c r="H62" s="4">
        <v>2948836.4468</v>
      </c>
      <c r="I62" s="4">
        <v>28581465.260899998</v>
      </c>
      <c r="J62" s="5">
        <f t="shared" si="0"/>
        <v>122657872.24360001</v>
      </c>
      <c r="K62" s="7"/>
      <c r="L62" s="14"/>
      <c r="M62" s="147" t="s">
        <v>875</v>
      </c>
      <c r="N62" s="148"/>
      <c r="O62" s="149"/>
      <c r="P62" s="10">
        <f t="shared" ref="P62:U62" si="4">SUM(P28:P61)</f>
        <v>3656530278.8315005</v>
      </c>
      <c r="Q62" s="10">
        <f t="shared" si="4"/>
        <v>0</v>
      </c>
      <c r="R62" s="10">
        <f t="shared" si="4"/>
        <v>5963833.7209999999</v>
      </c>
      <c r="S62" s="10">
        <f t="shared" si="4"/>
        <v>118516230.1797</v>
      </c>
      <c r="T62" s="10">
        <f t="shared" si="4"/>
        <v>1124087990.4375</v>
      </c>
      <c r="U62" s="10">
        <f t="shared" si="4"/>
        <v>4905098333.1697006</v>
      </c>
    </row>
    <row r="63" spans="1:21" ht="24.95" customHeight="1" x14ac:dyDescent="0.2">
      <c r="A63" s="150"/>
      <c r="B63" s="145"/>
      <c r="C63" s="1">
        <v>16</v>
      </c>
      <c r="D63" s="1" t="s">
        <v>131</v>
      </c>
      <c r="E63" s="4">
        <v>92894328.656800002</v>
      </c>
      <c r="F63" s="4">
        <v>0</v>
      </c>
      <c r="G63" s="4">
        <v>151511.48420000001</v>
      </c>
      <c r="H63" s="4">
        <v>3010910.5622</v>
      </c>
      <c r="I63" s="4">
        <v>30514766.078400001</v>
      </c>
      <c r="J63" s="5">
        <f t="shared" si="0"/>
        <v>126571516.7816</v>
      </c>
      <c r="K63" s="7"/>
      <c r="L63" s="141">
        <v>21</v>
      </c>
      <c r="M63" s="144" t="s">
        <v>61</v>
      </c>
      <c r="N63" s="8">
        <v>1</v>
      </c>
      <c r="O63" s="1" t="s">
        <v>514</v>
      </c>
      <c r="P63" s="4">
        <v>82445849.136399999</v>
      </c>
      <c r="Q63" s="4">
        <v>0</v>
      </c>
      <c r="R63" s="4">
        <v>134469.9203</v>
      </c>
      <c r="S63" s="4">
        <v>2672252.2415</v>
      </c>
      <c r="T63" s="4">
        <v>25931431.8083</v>
      </c>
      <c r="U63" s="5">
        <f t="shared" si="1"/>
        <v>111184003.10650001</v>
      </c>
    </row>
    <row r="64" spans="1:21" ht="24.95" customHeight="1" x14ac:dyDescent="0.2">
      <c r="A64" s="150"/>
      <c r="B64" s="145"/>
      <c r="C64" s="1">
        <v>17</v>
      </c>
      <c r="D64" s="1" t="s">
        <v>132</v>
      </c>
      <c r="E64" s="4">
        <v>86711333.910699993</v>
      </c>
      <c r="F64" s="4">
        <v>0</v>
      </c>
      <c r="G64" s="4">
        <v>141426.96429999999</v>
      </c>
      <c r="H64" s="4">
        <v>2810506.0331000001</v>
      </c>
      <c r="I64" s="4">
        <v>28915940.123100001</v>
      </c>
      <c r="J64" s="5">
        <f t="shared" si="0"/>
        <v>118579207.03119999</v>
      </c>
      <c r="K64" s="7"/>
      <c r="L64" s="142"/>
      <c r="M64" s="145"/>
      <c r="N64" s="8">
        <v>2</v>
      </c>
      <c r="O64" s="1" t="s">
        <v>515</v>
      </c>
      <c r="P64" s="4">
        <v>134713252.678</v>
      </c>
      <c r="Q64" s="4">
        <v>0</v>
      </c>
      <c r="R64" s="4">
        <v>219718.52489999999</v>
      </c>
      <c r="S64" s="4">
        <v>4366354.3427999998</v>
      </c>
      <c r="T64" s="4">
        <v>34130580.229800001</v>
      </c>
      <c r="U64" s="5">
        <f t="shared" si="1"/>
        <v>173429905.7755</v>
      </c>
    </row>
    <row r="65" spans="1:21" ht="24.95" customHeight="1" x14ac:dyDescent="0.2">
      <c r="A65" s="150"/>
      <c r="B65" s="145"/>
      <c r="C65" s="1">
        <v>18</v>
      </c>
      <c r="D65" s="1" t="s">
        <v>133</v>
      </c>
      <c r="E65" s="4">
        <v>107730560.0275</v>
      </c>
      <c r="F65" s="4">
        <v>0</v>
      </c>
      <c r="G65" s="4">
        <v>175709.51079999999</v>
      </c>
      <c r="H65" s="4">
        <v>3491785.6208000001</v>
      </c>
      <c r="I65" s="4">
        <v>34056963.211499996</v>
      </c>
      <c r="J65" s="5">
        <f t="shared" si="0"/>
        <v>145455018.37060001</v>
      </c>
      <c r="K65" s="7"/>
      <c r="L65" s="142"/>
      <c r="M65" s="145"/>
      <c r="N65" s="8">
        <v>3</v>
      </c>
      <c r="O65" s="1" t="s">
        <v>516</v>
      </c>
      <c r="P65" s="4">
        <v>113467861.9381</v>
      </c>
      <c r="Q65" s="4">
        <v>0</v>
      </c>
      <c r="R65" s="4">
        <v>185067.1018</v>
      </c>
      <c r="S65" s="4">
        <v>3677744.2596999998</v>
      </c>
      <c r="T65" s="4">
        <v>34926069.239500001</v>
      </c>
      <c r="U65" s="5">
        <f t="shared" si="1"/>
        <v>152256742.53909999</v>
      </c>
    </row>
    <row r="66" spans="1:21" ht="24.95" customHeight="1" x14ac:dyDescent="0.2">
      <c r="A66" s="150"/>
      <c r="B66" s="145"/>
      <c r="C66" s="1">
        <v>19</v>
      </c>
      <c r="D66" s="1" t="s">
        <v>134</v>
      </c>
      <c r="E66" s="4">
        <v>89893176.004800007</v>
      </c>
      <c r="F66" s="4">
        <v>0</v>
      </c>
      <c r="G66" s="4">
        <v>146616.5773</v>
      </c>
      <c r="H66" s="4">
        <v>2913636.5698000002</v>
      </c>
      <c r="I66" s="4">
        <v>29235344.170200001</v>
      </c>
      <c r="J66" s="5">
        <f t="shared" si="0"/>
        <v>122188773.32210001</v>
      </c>
      <c r="K66" s="7"/>
      <c r="L66" s="142"/>
      <c r="M66" s="145"/>
      <c r="N66" s="8">
        <v>4</v>
      </c>
      <c r="O66" s="1" t="s">
        <v>517</v>
      </c>
      <c r="P66" s="4">
        <v>93686828.756999999</v>
      </c>
      <c r="Q66" s="4">
        <v>0</v>
      </c>
      <c r="R66" s="4">
        <v>152804.05900000001</v>
      </c>
      <c r="S66" s="4">
        <v>3036597.2425000002</v>
      </c>
      <c r="T66" s="4">
        <v>29495228.127900001</v>
      </c>
      <c r="U66" s="5">
        <f t="shared" si="1"/>
        <v>126371458.18640001</v>
      </c>
    </row>
    <row r="67" spans="1:21" ht="24.95" customHeight="1" x14ac:dyDescent="0.2">
      <c r="A67" s="150"/>
      <c r="B67" s="145"/>
      <c r="C67" s="1">
        <v>20</v>
      </c>
      <c r="D67" s="1" t="s">
        <v>135</v>
      </c>
      <c r="E67" s="4">
        <v>94582609.274499997</v>
      </c>
      <c r="F67" s="4">
        <v>0</v>
      </c>
      <c r="G67" s="4">
        <v>154265.0851</v>
      </c>
      <c r="H67" s="4">
        <v>3065631.4693999998</v>
      </c>
      <c r="I67" s="4">
        <v>30597968.089400001</v>
      </c>
      <c r="J67" s="5">
        <f t="shared" si="0"/>
        <v>128400473.91839999</v>
      </c>
      <c r="K67" s="7"/>
      <c r="L67" s="142"/>
      <c r="M67" s="145"/>
      <c r="N67" s="8">
        <v>5</v>
      </c>
      <c r="O67" s="1" t="s">
        <v>518</v>
      </c>
      <c r="P67" s="4">
        <v>124772593.0896</v>
      </c>
      <c r="Q67" s="4">
        <v>0</v>
      </c>
      <c r="R67" s="4">
        <v>203505.21979999999</v>
      </c>
      <c r="S67" s="4">
        <v>4044155.5888</v>
      </c>
      <c r="T67" s="4">
        <v>37866128.279799998</v>
      </c>
      <c r="U67" s="5">
        <f t="shared" si="1"/>
        <v>166886382.17799997</v>
      </c>
    </row>
    <row r="68" spans="1:21" ht="24.95" customHeight="1" x14ac:dyDescent="0.2">
      <c r="A68" s="150"/>
      <c r="B68" s="145"/>
      <c r="C68" s="1">
        <v>21</v>
      </c>
      <c r="D68" s="1" t="s">
        <v>136</v>
      </c>
      <c r="E68" s="4">
        <v>98379651.193499997</v>
      </c>
      <c r="F68" s="4">
        <v>0</v>
      </c>
      <c r="G68" s="4">
        <v>160458.09460000001</v>
      </c>
      <c r="H68" s="4">
        <v>3188701.9925000002</v>
      </c>
      <c r="I68" s="4">
        <v>31990455.835499998</v>
      </c>
      <c r="J68" s="5">
        <f t="shared" si="0"/>
        <v>133719267.11610001</v>
      </c>
      <c r="K68" s="7"/>
      <c r="L68" s="142"/>
      <c r="M68" s="145"/>
      <c r="N68" s="8">
        <v>6</v>
      </c>
      <c r="O68" s="1" t="s">
        <v>519</v>
      </c>
      <c r="P68" s="4">
        <v>152651719.8382</v>
      </c>
      <c r="Q68" s="4">
        <v>0</v>
      </c>
      <c r="R68" s="4">
        <v>248976.3259</v>
      </c>
      <c r="S68" s="4">
        <v>4947779.7218000004</v>
      </c>
      <c r="T68" s="4">
        <v>39991529.9005</v>
      </c>
      <c r="U68" s="5">
        <f t="shared" si="1"/>
        <v>197840005.78639999</v>
      </c>
    </row>
    <row r="69" spans="1:21" ht="24.95" customHeight="1" x14ac:dyDescent="0.2">
      <c r="A69" s="150"/>
      <c r="B69" s="145"/>
      <c r="C69" s="1">
        <v>22</v>
      </c>
      <c r="D69" s="1" t="s">
        <v>137</v>
      </c>
      <c r="E69" s="4">
        <v>84559885.105199993</v>
      </c>
      <c r="F69" s="4">
        <v>0</v>
      </c>
      <c r="G69" s="4">
        <v>137917.932</v>
      </c>
      <c r="H69" s="4">
        <v>2740772.8209000002</v>
      </c>
      <c r="I69" s="4">
        <v>28919065.407299999</v>
      </c>
      <c r="J69" s="5">
        <f t="shared" si="0"/>
        <v>116357641.26539998</v>
      </c>
      <c r="K69" s="7"/>
      <c r="L69" s="142"/>
      <c r="M69" s="145"/>
      <c r="N69" s="8">
        <v>7</v>
      </c>
      <c r="O69" s="1" t="s">
        <v>520</v>
      </c>
      <c r="P69" s="4">
        <v>103997392.375</v>
      </c>
      <c r="Q69" s="4">
        <v>0</v>
      </c>
      <c r="R69" s="4">
        <v>169620.68090000001</v>
      </c>
      <c r="S69" s="4">
        <v>3370785.4038999998</v>
      </c>
      <c r="T69" s="4">
        <v>29785115.601799998</v>
      </c>
      <c r="U69" s="5">
        <f t="shared" si="1"/>
        <v>137322914.0616</v>
      </c>
    </row>
    <row r="70" spans="1:21" ht="24.95" customHeight="1" x14ac:dyDescent="0.2">
      <c r="A70" s="150"/>
      <c r="B70" s="145"/>
      <c r="C70" s="1">
        <v>23</v>
      </c>
      <c r="D70" s="1" t="s">
        <v>138</v>
      </c>
      <c r="E70" s="4">
        <v>88296969.684900001</v>
      </c>
      <c r="F70" s="4">
        <v>0</v>
      </c>
      <c r="G70" s="4">
        <v>144013.15049999999</v>
      </c>
      <c r="H70" s="4">
        <v>2861899.9940999998</v>
      </c>
      <c r="I70" s="4">
        <v>30260576.295299999</v>
      </c>
      <c r="J70" s="5">
        <f t="shared" si="0"/>
        <v>121563459.1248</v>
      </c>
      <c r="K70" s="7"/>
      <c r="L70" s="142"/>
      <c r="M70" s="145"/>
      <c r="N70" s="8">
        <v>8</v>
      </c>
      <c r="O70" s="1" t="s">
        <v>521</v>
      </c>
      <c r="P70" s="4">
        <v>110482125.4272</v>
      </c>
      <c r="Q70" s="4">
        <v>0</v>
      </c>
      <c r="R70" s="4">
        <v>180197.33869999999</v>
      </c>
      <c r="S70" s="4">
        <v>3580969.9385000002</v>
      </c>
      <c r="T70" s="4">
        <v>31369426.348200001</v>
      </c>
      <c r="U70" s="5">
        <f t="shared" si="1"/>
        <v>145612719.0526</v>
      </c>
    </row>
    <row r="71" spans="1:21" ht="24.95" customHeight="1" x14ac:dyDescent="0.2">
      <c r="A71" s="150"/>
      <c r="B71" s="145"/>
      <c r="C71" s="1">
        <v>24</v>
      </c>
      <c r="D71" s="1" t="s">
        <v>139</v>
      </c>
      <c r="E71" s="4">
        <v>90440930.071700007</v>
      </c>
      <c r="F71" s="4">
        <v>0</v>
      </c>
      <c r="G71" s="4">
        <v>147509.96909999999</v>
      </c>
      <c r="H71" s="4">
        <v>2931390.4901000001</v>
      </c>
      <c r="I71" s="4">
        <v>27766460.5876</v>
      </c>
      <c r="J71" s="5">
        <f t="shared" si="0"/>
        <v>121286291.11849999</v>
      </c>
      <c r="K71" s="7"/>
      <c r="L71" s="142"/>
      <c r="M71" s="145"/>
      <c r="N71" s="8">
        <v>9</v>
      </c>
      <c r="O71" s="1" t="s">
        <v>522</v>
      </c>
      <c r="P71" s="4">
        <v>137253480.7256</v>
      </c>
      <c r="Q71" s="4">
        <v>0</v>
      </c>
      <c r="R71" s="4">
        <v>223861.65960000001</v>
      </c>
      <c r="S71" s="4">
        <v>4448688.7498000003</v>
      </c>
      <c r="T71" s="4">
        <v>39768106.804300003</v>
      </c>
      <c r="U71" s="5">
        <f t="shared" si="1"/>
        <v>181694137.9393</v>
      </c>
    </row>
    <row r="72" spans="1:21" ht="24.95" customHeight="1" x14ac:dyDescent="0.2">
      <c r="A72" s="150"/>
      <c r="B72" s="145"/>
      <c r="C72" s="1">
        <v>25</v>
      </c>
      <c r="D72" s="1" t="s">
        <v>140</v>
      </c>
      <c r="E72" s="4">
        <v>106559450.655</v>
      </c>
      <c r="F72" s="4">
        <v>0</v>
      </c>
      <c r="G72" s="4">
        <v>173799.4209</v>
      </c>
      <c r="H72" s="4">
        <v>3453827.3769</v>
      </c>
      <c r="I72" s="4">
        <v>33683179.218999997</v>
      </c>
      <c r="J72" s="5">
        <f t="shared" si="0"/>
        <v>143870256.67180002</v>
      </c>
      <c r="K72" s="7"/>
      <c r="L72" s="142"/>
      <c r="M72" s="145"/>
      <c r="N72" s="8">
        <v>10</v>
      </c>
      <c r="O72" s="1" t="s">
        <v>523</v>
      </c>
      <c r="P72" s="4">
        <v>95570609.133399993</v>
      </c>
      <c r="Q72" s="4">
        <v>0</v>
      </c>
      <c r="R72" s="4">
        <v>155876.52170000001</v>
      </c>
      <c r="S72" s="4">
        <v>3097654.7291000001</v>
      </c>
      <c r="T72" s="4">
        <v>29767822.362500001</v>
      </c>
      <c r="U72" s="5">
        <f t="shared" si="1"/>
        <v>128591962.74669999</v>
      </c>
    </row>
    <row r="73" spans="1:21" ht="24.95" customHeight="1" x14ac:dyDescent="0.2">
      <c r="A73" s="150"/>
      <c r="B73" s="145"/>
      <c r="C73" s="1">
        <v>26</v>
      </c>
      <c r="D73" s="1" t="s">
        <v>141</v>
      </c>
      <c r="E73" s="4">
        <v>79376849.620700002</v>
      </c>
      <c r="F73" s="4">
        <v>0</v>
      </c>
      <c r="G73" s="4">
        <v>129464.3545</v>
      </c>
      <c r="H73" s="4">
        <v>2572779.1822000002</v>
      </c>
      <c r="I73" s="4">
        <v>25392425.244600002</v>
      </c>
      <c r="J73" s="5">
        <f t="shared" ref="J73:J136" si="5">E73+F73+G73+H73+I73</f>
        <v>107471518.402</v>
      </c>
      <c r="K73" s="7"/>
      <c r="L73" s="142"/>
      <c r="M73" s="145"/>
      <c r="N73" s="8">
        <v>11</v>
      </c>
      <c r="O73" s="1" t="s">
        <v>524</v>
      </c>
      <c r="P73" s="4">
        <v>100947505.7362</v>
      </c>
      <c r="Q73" s="4">
        <v>0</v>
      </c>
      <c r="R73" s="4">
        <v>164646.28839999999</v>
      </c>
      <c r="S73" s="4">
        <v>3271931.8352999999</v>
      </c>
      <c r="T73" s="4">
        <v>31837941.177900001</v>
      </c>
      <c r="U73" s="5">
        <f t="shared" ref="U73:U136" si="6">P73+Q73+R73+S73+T73</f>
        <v>136222025.03780001</v>
      </c>
    </row>
    <row r="74" spans="1:21" ht="24.95" customHeight="1" x14ac:dyDescent="0.2">
      <c r="A74" s="150"/>
      <c r="B74" s="145"/>
      <c r="C74" s="1">
        <v>27</v>
      </c>
      <c r="D74" s="1" t="s">
        <v>142</v>
      </c>
      <c r="E74" s="4">
        <v>97396042.704500005</v>
      </c>
      <c r="F74" s="4">
        <v>0</v>
      </c>
      <c r="G74" s="4">
        <v>158853.82029999999</v>
      </c>
      <c r="H74" s="4">
        <v>3156821.0668000001</v>
      </c>
      <c r="I74" s="4">
        <v>30514766.078400001</v>
      </c>
      <c r="J74" s="5">
        <f t="shared" si="5"/>
        <v>131226483.67</v>
      </c>
      <c r="K74" s="7"/>
      <c r="L74" s="142"/>
      <c r="M74" s="145"/>
      <c r="N74" s="8">
        <v>12</v>
      </c>
      <c r="O74" s="1" t="s">
        <v>525</v>
      </c>
      <c r="P74" s="4">
        <v>111367041.12</v>
      </c>
      <c r="Q74" s="4">
        <v>0</v>
      </c>
      <c r="R74" s="4">
        <v>181640.64420000001</v>
      </c>
      <c r="S74" s="4">
        <v>3609652.0125000002</v>
      </c>
      <c r="T74" s="4">
        <v>34778000.2183</v>
      </c>
      <c r="U74" s="5">
        <f t="shared" si="6"/>
        <v>149936333.995</v>
      </c>
    </row>
    <row r="75" spans="1:21" ht="24.95" customHeight="1" x14ac:dyDescent="0.2">
      <c r="A75" s="150"/>
      <c r="B75" s="145"/>
      <c r="C75" s="1">
        <v>28</v>
      </c>
      <c r="D75" s="1" t="s">
        <v>143</v>
      </c>
      <c r="E75" s="4">
        <v>79405116.687399998</v>
      </c>
      <c r="F75" s="4">
        <v>0</v>
      </c>
      <c r="G75" s="4">
        <v>129510.4584</v>
      </c>
      <c r="H75" s="4">
        <v>2573695.3804000001</v>
      </c>
      <c r="I75" s="4">
        <v>26116310.520300001</v>
      </c>
      <c r="J75" s="5">
        <f t="shared" si="5"/>
        <v>108224633.0465</v>
      </c>
      <c r="K75" s="7"/>
      <c r="L75" s="142"/>
      <c r="M75" s="145"/>
      <c r="N75" s="8">
        <v>13</v>
      </c>
      <c r="O75" s="1" t="s">
        <v>526</v>
      </c>
      <c r="P75" s="4">
        <v>92681704.321400002</v>
      </c>
      <c r="Q75" s="4">
        <v>0</v>
      </c>
      <c r="R75" s="4">
        <v>151164.69200000001</v>
      </c>
      <c r="S75" s="4">
        <v>3004018.9374000002</v>
      </c>
      <c r="T75" s="4">
        <v>27280860.083099999</v>
      </c>
      <c r="U75" s="5">
        <f t="shared" si="6"/>
        <v>123117748.03389999</v>
      </c>
    </row>
    <row r="76" spans="1:21" ht="24.95" customHeight="1" x14ac:dyDescent="0.2">
      <c r="A76" s="150"/>
      <c r="B76" s="145"/>
      <c r="C76" s="1">
        <v>29</v>
      </c>
      <c r="D76" s="1" t="s">
        <v>144</v>
      </c>
      <c r="E76" s="4">
        <v>103557019.62909999</v>
      </c>
      <c r="F76" s="4">
        <v>0</v>
      </c>
      <c r="G76" s="4">
        <v>168902.429</v>
      </c>
      <c r="H76" s="4">
        <v>3356511.9495999999</v>
      </c>
      <c r="I76" s="4">
        <v>29908252.5878</v>
      </c>
      <c r="J76" s="5">
        <f t="shared" si="5"/>
        <v>136990686.59549999</v>
      </c>
      <c r="K76" s="7"/>
      <c r="L76" s="142"/>
      <c r="M76" s="145"/>
      <c r="N76" s="8">
        <v>14</v>
      </c>
      <c r="O76" s="1" t="s">
        <v>527</v>
      </c>
      <c r="P76" s="4">
        <v>106358312.73819999</v>
      </c>
      <c r="Q76" s="4">
        <v>0</v>
      </c>
      <c r="R76" s="4">
        <v>173471.36319999999</v>
      </c>
      <c r="S76" s="4">
        <v>3447308.0523999999</v>
      </c>
      <c r="T76" s="4">
        <v>32086991.604800001</v>
      </c>
      <c r="U76" s="5">
        <f t="shared" si="6"/>
        <v>142066083.7586</v>
      </c>
    </row>
    <row r="77" spans="1:21" ht="24.95" customHeight="1" x14ac:dyDescent="0.2">
      <c r="A77" s="150"/>
      <c r="B77" s="145"/>
      <c r="C77" s="1">
        <v>30</v>
      </c>
      <c r="D77" s="1" t="s">
        <v>145</v>
      </c>
      <c r="E77" s="4">
        <v>85688335.742599994</v>
      </c>
      <c r="F77" s="4">
        <v>0</v>
      </c>
      <c r="G77" s="4">
        <v>139758.44510000001</v>
      </c>
      <c r="H77" s="4">
        <v>2777348.4008999998</v>
      </c>
      <c r="I77" s="4">
        <v>26634274.2914</v>
      </c>
      <c r="J77" s="5">
        <f t="shared" si="5"/>
        <v>115239716.88</v>
      </c>
      <c r="K77" s="7"/>
      <c r="L77" s="142"/>
      <c r="M77" s="145"/>
      <c r="N77" s="8">
        <v>15</v>
      </c>
      <c r="O77" s="1" t="s">
        <v>528</v>
      </c>
      <c r="P77" s="4">
        <v>123046496.9904</v>
      </c>
      <c r="Q77" s="4">
        <v>0</v>
      </c>
      <c r="R77" s="4">
        <v>200689.94159999999</v>
      </c>
      <c r="S77" s="4">
        <v>3988208.9981999998</v>
      </c>
      <c r="T77" s="4">
        <v>33551083.084899999</v>
      </c>
      <c r="U77" s="5">
        <f t="shared" si="6"/>
        <v>160786479.0151</v>
      </c>
    </row>
    <row r="78" spans="1:21" ht="24.95" customHeight="1" x14ac:dyDescent="0.2">
      <c r="A78" s="150"/>
      <c r="B78" s="146"/>
      <c r="C78" s="1">
        <v>31</v>
      </c>
      <c r="D78" s="1" t="s">
        <v>146</v>
      </c>
      <c r="E78" s="4">
        <v>129522097.9473</v>
      </c>
      <c r="F78" s="4">
        <v>0</v>
      </c>
      <c r="G78" s="4">
        <v>211251.70490000001</v>
      </c>
      <c r="H78" s="4">
        <v>4198097.5414000005</v>
      </c>
      <c r="I78" s="4">
        <v>43192307.883199997</v>
      </c>
      <c r="J78" s="5">
        <f t="shared" si="5"/>
        <v>177123755.07679999</v>
      </c>
      <c r="K78" s="7"/>
      <c r="L78" s="142"/>
      <c r="M78" s="145"/>
      <c r="N78" s="8">
        <v>16</v>
      </c>
      <c r="O78" s="1" t="s">
        <v>529</v>
      </c>
      <c r="P78" s="4">
        <v>98584089.297900006</v>
      </c>
      <c r="Q78" s="4">
        <v>0</v>
      </c>
      <c r="R78" s="4">
        <v>160791.5349</v>
      </c>
      <c r="S78" s="4">
        <v>3195328.2834999999</v>
      </c>
      <c r="T78" s="4">
        <v>30014650.364999998</v>
      </c>
      <c r="U78" s="5">
        <f t="shared" si="6"/>
        <v>131954859.4813</v>
      </c>
    </row>
    <row r="79" spans="1:21" ht="24.95" customHeight="1" x14ac:dyDescent="0.2">
      <c r="A79" s="1"/>
      <c r="B79" s="147" t="s">
        <v>858</v>
      </c>
      <c r="C79" s="148"/>
      <c r="D79" s="149"/>
      <c r="E79" s="10">
        <f t="shared" ref="E79:J79" si="7">SUM(E48:E78)</f>
        <v>2930601098.5682001</v>
      </c>
      <c r="F79" s="10">
        <f t="shared" si="7"/>
        <v>0</v>
      </c>
      <c r="G79" s="10">
        <f t="shared" si="7"/>
        <v>4779836.7089999989</v>
      </c>
      <c r="H79" s="10">
        <f t="shared" si="7"/>
        <v>94987260.566</v>
      </c>
      <c r="I79" s="10">
        <f t="shared" si="7"/>
        <v>944720483.13420022</v>
      </c>
      <c r="J79" s="10">
        <f t="shared" si="7"/>
        <v>3975088678.9774003</v>
      </c>
      <c r="K79" s="7"/>
      <c r="L79" s="142"/>
      <c r="M79" s="145"/>
      <c r="N79" s="8">
        <v>17</v>
      </c>
      <c r="O79" s="1" t="s">
        <v>530</v>
      </c>
      <c r="P79" s="4">
        <v>97151545.717700005</v>
      </c>
      <c r="Q79" s="4">
        <v>0</v>
      </c>
      <c r="R79" s="4">
        <v>158455.0435</v>
      </c>
      <c r="S79" s="4">
        <v>3148896.3790000002</v>
      </c>
      <c r="T79" s="4">
        <v>27595749.830699999</v>
      </c>
      <c r="U79" s="5">
        <f t="shared" si="6"/>
        <v>128054646.9709</v>
      </c>
    </row>
    <row r="80" spans="1:21" ht="24.95" customHeight="1" x14ac:dyDescent="0.2">
      <c r="A80" s="150">
        <v>4</v>
      </c>
      <c r="B80" s="144" t="s">
        <v>44</v>
      </c>
      <c r="C80" s="1">
        <v>1</v>
      </c>
      <c r="D80" s="1" t="s">
        <v>147</v>
      </c>
      <c r="E80" s="4">
        <v>145683569.31580001</v>
      </c>
      <c r="F80" s="4">
        <v>0</v>
      </c>
      <c r="G80" s="4">
        <v>237611.20980000001</v>
      </c>
      <c r="H80" s="4">
        <v>4721926.5581999999</v>
      </c>
      <c r="I80" s="4">
        <v>47447973.799599998</v>
      </c>
      <c r="J80" s="5">
        <f t="shared" si="5"/>
        <v>198091080.88340002</v>
      </c>
      <c r="K80" s="7"/>
      <c r="L80" s="142"/>
      <c r="M80" s="145"/>
      <c r="N80" s="8">
        <v>18</v>
      </c>
      <c r="O80" s="1" t="s">
        <v>531</v>
      </c>
      <c r="P80" s="4">
        <v>100818948.3009</v>
      </c>
      <c r="Q80" s="4">
        <v>0</v>
      </c>
      <c r="R80" s="4">
        <v>164436.60999999999</v>
      </c>
      <c r="S80" s="4">
        <v>3267765.0046000001</v>
      </c>
      <c r="T80" s="4">
        <v>30179943.174699999</v>
      </c>
      <c r="U80" s="5">
        <f t="shared" si="6"/>
        <v>134431093.09020001</v>
      </c>
    </row>
    <row r="81" spans="1:21" ht="24.95" customHeight="1" x14ac:dyDescent="0.2">
      <c r="A81" s="150"/>
      <c r="B81" s="145"/>
      <c r="C81" s="1">
        <v>2</v>
      </c>
      <c r="D81" s="1" t="s">
        <v>148</v>
      </c>
      <c r="E81" s="4">
        <v>95809806.647400007</v>
      </c>
      <c r="F81" s="4">
        <v>0</v>
      </c>
      <c r="G81" s="4">
        <v>156266.655</v>
      </c>
      <c r="H81" s="4">
        <v>3105407.6494</v>
      </c>
      <c r="I81" s="4">
        <v>32388201.462099999</v>
      </c>
      <c r="J81" s="5">
        <f t="shared" si="5"/>
        <v>131459682.4139</v>
      </c>
      <c r="K81" s="7"/>
      <c r="L81" s="142"/>
      <c r="M81" s="145"/>
      <c r="N81" s="8">
        <v>19</v>
      </c>
      <c r="O81" s="1" t="s">
        <v>532</v>
      </c>
      <c r="P81" s="4">
        <v>121977440.0019</v>
      </c>
      <c r="Q81" s="4">
        <v>0</v>
      </c>
      <c r="R81" s="4">
        <v>198946.3</v>
      </c>
      <c r="S81" s="4">
        <v>3953558.4977000002</v>
      </c>
      <c r="T81" s="4">
        <v>31783144.528000001</v>
      </c>
      <c r="U81" s="5">
        <f t="shared" si="6"/>
        <v>157913089.3276</v>
      </c>
    </row>
    <row r="82" spans="1:21" ht="24.95" customHeight="1" x14ac:dyDescent="0.2">
      <c r="A82" s="150"/>
      <c r="B82" s="145"/>
      <c r="C82" s="1">
        <v>3</v>
      </c>
      <c r="D82" s="1" t="s">
        <v>149</v>
      </c>
      <c r="E82" s="4">
        <v>98561196.791099995</v>
      </c>
      <c r="F82" s="4">
        <v>0</v>
      </c>
      <c r="G82" s="4">
        <v>160754.19709999999</v>
      </c>
      <c r="H82" s="4">
        <v>3194586.2867000001</v>
      </c>
      <c r="I82" s="4">
        <v>33366415.422499999</v>
      </c>
      <c r="J82" s="5">
        <f t="shared" si="5"/>
        <v>135282952.69739997</v>
      </c>
      <c r="K82" s="7"/>
      <c r="L82" s="142"/>
      <c r="M82" s="145"/>
      <c r="N82" s="8">
        <v>20</v>
      </c>
      <c r="O82" s="1" t="s">
        <v>533</v>
      </c>
      <c r="P82" s="4">
        <v>93731229.833199993</v>
      </c>
      <c r="Q82" s="4">
        <v>0</v>
      </c>
      <c r="R82" s="4">
        <v>152876.47760000001</v>
      </c>
      <c r="S82" s="4">
        <v>3038036.3794999998</v>
      </c>
      <c r="T82" s="4">
        <v>28279145.313099999</v>
      </c>
      <c r="U82" s="5">
        <f t="shared" si="6"/>
        <v>125201288.00339998</v>
      </c>
    </row>
    <row r="83" spans="1:21" ht="24.95" customHeight="1" x14ac:dyDescent="0.2">
      <c r="A83" s="150"/>
      <c r="B83" s="145"/>
      <c r="C83" s="1">
        <v>4</v>
      </c>
      <c r="D83" s="1" t="s">
        <v>150</v>
      </c>
      <c r="E83" s="4">
        <v>119130434.29799999</v>
      </c>
      <c r="F83" s="4">
        <v>0</v>
      </c>
      <c r="G83" s="4">
        <v>194302.80809999999</v>
      </c>
      <c r="H83" s="4">
        <v>3861280.7486999999</v>
      </c>
      <c r="I83" s="4">
        <v>41532852.535700001</v>
      </c>
      <c r="J83" s="5">
        <f t="shared" si="5"/>
        <v>164718870.39049998</v>
      </c>
      <c r="K83" s="7"/>
      <c r="L83" s="143"/>
      <c r="M83" s="146"/>
      <c r="N83" s="8">
        <v>21</v>
      </c>
      <c r="O83" s="1" t="s">
        <v>534</v>
      </c>
      <c r="P83" s="4">
        <v>111957067.5872</v>
      </c>
      <c r="Q83" s="4">
        <v>0</v>
      </c>
      <c r="R83" s="4">
        <v>182602.98259999999</v>
      </c>
      <c r="S83" s="4">
        <v>3628776.0747000002</v>
      </c>
      <c r="T83" s="4">
        <v>32846921.825100001</v>
      </c>
      <c r="U83" s="5">
        <f t="shared" si="6"/>
        <v>148615368.46959999</v>
      </c>
    </row>
    <row r="84" spans="1:21" ht="24.95" customHeight="1" x14ac:dyDescent="0.2">
      <c r="A84" s="150"/>
      <c r="B84" s="145"/>
      <c r="C84" s="1">
        <v>5</v>
      </c>
      <c r="D84" s="1" t="s">
        <v>151</v>
      </c>
      <c r="E84" s="4">
        <v>90475689.103100002</v>
      </c>
      <c r="F84" s="4">
        <v>0</v>
      </c>
      <c r="G84" s="4">
        <v>147566.66140000001</v>
      </c>
      <c r="H84" s="4">
        <v>2932517.1071000001</v>
      </c>
      <c r="I84" s="4">
        <v>29559958.1461</v>
      </c>
      <c r="J84" s="5">
        <f t="shared" si="5"/>
        <v>123115731.0177</v>
      </c>
      <c r="K84" s="7"/>
      <c r="L84" s="14"/>
      <c r="M84" s="147" t="s">
        <v>876</v>
      </c>
      <c r="N84" s="148"/>
      <c r="O84" s="149"/>
      <c r="P84" s="10">
        <f t="shared" ref="P84:U84" si="8">SUM(P63:P83)</f>
        <v>2307663094.7435002</v>
      </c>
      <c r="Q84" s="4">
        <f t="shared" si="8"/>
        <v>0</v>
      </c>
      <c r="R84" s="10">
        <f t="shared" si="8"/>
        <v>3763819.2305999994</v>
      </c>
      <c r="S84" s="10">
        <f t="shared" si="8"/>
        <v>74796462.673200011</v>
      </c>
      <c r="T84" s="10">
        <f t="shared" si="8"/>
        <v>673265869.90820003</v>
      </c>
      <c r="U84" s="10">
        <f t="shared" si="8"/>
        <v>3059489246.5555</v>
      </c>
    </row>
    <row r="85" spans="1:21" ht="24.95" customHeight="1" x14ac:dyDescent="0.2">
      <c r="A85" s="150"/>
      <c r="B85" s="145"/>
      <c r="C85" s="1">
        <v>6</v>
      </c>
      <c r="D85" s="1" t="s">
        <v>152</v>
      </c>
      <c r="E85" s="4">
        <v>104157693.1665</v>
      </c>
      <c r="F85" s="4">
        <v>0</v>
      </c>
      <c r="G85" s="4">
        <v>169882.1329</v>
      </c>
      <c r="H85" s="4">
        <v>3375981.1069</v>
      </c>
      <c r="I85" s="4">
        <v>34868843.722400002</v>
      </c>
      <c r="J85" s="5">
        <f t="shared" si="5"/>
        <v>142572400.12870002</v>
      </c>
      <c r="K85" s="7"/>
      <c r="L85" s="141">
        <v>22</v>
      </c>
      <c r="M85" s="144" t="s">
        <v>62</v>
      </c>
      <c r="N85" s="8">
        <v>1</v>
      </c>
      <c r="O85" s="1" t="s">
        <v>535</v>
      </c>
      <c r="P85" s="4">
        <v>119586220.17919999</v>
      </c>
      <c r="Q85" s="4">
        <f t="shared" ref="Q85:Q104" si="9">-17480389.99</f>
        <v>-17480389.989999998</v>
      </c>
      <c r="R85" s="4">
        <v>195046.19899999999</v>
      </c>
      <c r="S85" s="4">
        <v>3876053.7768000001</v>
      </c>
      <c r="T85" s="4">
        <v>35326809.865900002</v>
      </c>
      <c r="U85" s="5">
        <f t="shared" si="6"/>
        <v>141503740.0309</v>
      </c>
    </row>
    <row r="86" spans="1:21" ht="24.95" customHeight="1" x14ac:dyDescent="0.2">
      <c r="A86" s="150"/>
      <c r="B86" s="145"/>
      <c r="C86" s="1">
        <v>7</v>
      </c>
      <c r="D86" s="1" t="s">
        <v>153</v>
      </c>
      <c r="E86" s="4">
        <v>96530684.878999993</v>
      </c>
      <c r="F86" s="4">
        <v>0</v>
      </c>
      <c r="G86" s="4">
        <v>157442.41390000001</v>
      </c>
      <c r="H86" s="4">
        <v>3128772.9065999999</v>
      </c>
      <c r="I86" s="4">
        <v>32740941.874200001</v>
      </c>
      <c r="J86" s="5">
        <f t="shared" si="5"/>
        <v>132557842.0737</v>
      </c>
      <c r="K86" s="7"/>
      <c r="L86" s="142"/>
      <c r="M86" s="145"/>
      <c r="N86" s="8">
        <v>2</v>
      </c>
      <c r="O86" s="1" t="s">
        <v>536</v>
      </c>
      <c r="P86" s="4">
        <v>105741205.1058</v>
      </c>
      <c r="Q86" s="4">
        <f t="shared" si="9"/>
        <v>-17480389.989999998</v>
      </c>
      <c r="R86" s="4">
        <v>172464.85509999999</v>
      </c>
      <c r="S86" s="4">
        <v>3427306.2297</v>
      </c>
      <c r="T86" s="4">
        <v>29779569.279800002</v>
      </c>
      <c r="U86" s="5">
        <f t="shared" si="6"/>
        <v>121640155.48040001</v>
      </c>
    </row>
    <row r="87" spans="1:21" ht="24.95" customHeight="1" x14ac:dyDescent="0.2">
      <c r="A87" s="150"/>
      <c r="B87" s="145"/>
      <c r="C87" s="1">
        <v>8</v>
      </c>
      <c r="D87" s="1" t="s">
        <v>154</v>
      </c>
      <c r="E87" s="4">
        <v>86310426.565699995</v>
      </c>
      <c r="F87" s="4">
        <v>0</v>
      </c>
      <c r="G87" s="4">
        <v>140773.0808</v>
      </c>
      <c r="H87" s="4">
        <v>2797511.7396999998</v>
      </c>
      <c r="I87" s="4">
        <v>28433050.107700001</v>
      </c>
      <c r="J87" s="5">
        <f t="shared" si="5"/>
        <v>117681761.4939</v>
      </c>
      <c r="K87" s="7"/>
      <c r="L87" s="142"/>
      <c r="M87" s="145"/>
      <c r="N87" s="8">
        <v>3</v>
      </c>
      <c r="O87" s="1" t="s">
        <v>537</v>
      </c>
      <c r="P87" s="4">
        <v>133450525.2641</v>
      </c>
      <c r="Q87" s="4">
        <f t="shared" si="9"/>
        <v>-17480389.989999998</v>
      </c>
      <c r="R87" s="4">
        <v>217659.00510000001</v>
      </c>
      <c r="S87" s="4">
        <v>4325426.5557000004</v>
      </c>
      <c r="T87" s="4">
        <v>39852151.963200003</v>
      </c>
      <c r="U87" s="5">
        <f t="shared" si="6"/>
        <v>160365372.79809999</v>
      </c>
    </row>
    <row r="88" spans="1:21" ht="24.95" customHeight="1" x14ac:dyDescent="0.2">
      <c r="A88" s="150"/>
      <c r="B88" s="145"/>
      <c r="C88" s="1">
        <v>9</v>
      </c>
      <c r="D88" s="1" t="s">
        <v>155</v>
      </c>
      <c r="E88" s="4">
        <v>95863907.872299999</v>
      </c>
      <c r="F88" s="4">
        <v>0</v>
      </c>
      <c r="G88" s="4">
        <v>156354.8946</v>
      </c>
      <c r="H88" s="4">
        <v>3107161.1897</v>
      </c>
      <c r="I88" s="4">
        <v>32728510.188099999</v>
      </c>
      <c r="J88" s="5">
        <f t="shared" si="5"/>
        <v>131855934.14470001</v>
      </c>
      <c r="K88" s="7"/>
      <c r="L88" s="142"/>
      <c r="M88" s="145"/>
      <c r="N88" s="8">
        <v>4</v>
      </c>
      <c r="O88" s="1" t="s">
        <v>538</v>
      </c>
      <c r="P88" s="4">
        <v>105664759.14139999</v>
      </c>
      <c r="Q88" s="4">
        <f t="shared" si="9"/>
        <v>-17480389.989999998</v>
      </c>
      <c r="R88" s="4">
        <v>172340.171</v>
      </c>
      <c r="S88" s="4">
        <v>3424828.4470000002</v>
      </c>
      <c r="T88" s="4">
        <v>31006903.117800001</v>
      </c>
      <c r="U88" s="5">
        <f t="shared" si="6"/>
        <v>122788440.8872</v>
      </c>
    </row>
    <row r="89" spans="1:21" ht="24.95" customHeight="1" x14ac:dyDescent="0.2">
      <c r="A89" s="150"/>
      <c r="B89" s="145"/>
      <c r="C89" s="1">
        <v>10</v>
      </c>
      <c r="D89" s="1" t="s">
        <v>156</v>
      </c>
      <c r="E89" s="4">
        <v>151660157.99869999</v>
      </c>
      <c r="F89" s="4">
        <v>0</v>
      </c>
      <c r="G89" s="4">
        <v>247359.0796</v>
      </c>
      <c r="H89" s="4">
        <v>4915641.0104</v>
      </c>
      <c r="I89" s="4">
        <v>51657453.838699996</v>
      </c>
      <c r="J89" s="5">
        <f t="shared" si="5"/>
        <v>208480611.92739999</v>
      </c>
      <c r="K89" s="7"/>
      <c r="L89" s="142"/>
      <c r="M89" s="145"/>
      <c r="N89" s="8">
        <v>5</v>
      </c>
      <c r="O89" s="1" t="s">
        <v>539</v>
      </c>
      <c r="P89" s="4">
        <v>144476546.09850001</v>
      </c>
      <c r="Q89" s="4">
        <f t="shared" si="9"/>
        <v>-17480389.989999998</v>
      </c>
      <c r="R89" s="4">
        <v>235642.5441</v>
      </c>
      <c r="S89" s="4">
        <v>4682804.2671999997</v>
      </c>
      <c r="T89" s="4">
        <v>39363149.159199998</v>
      </c>
      <c r="U89" s="5">
        <f t="shared" si="6"/>
        <v>171277752.079</v>
      </c>
    </row>
    <row r="90" spans="1:21" ht="24.95" customHeight="1" x14ac:dyDescent="0.2">
      <c r="A90" s="150"/>
      <c r="B90" s="145"/>
      <c r="C90" s="1">
        <v>11</v>
      </c>
      <c r="D90" s="1" t="s">
        <v>157</v>
      </c>
      <c r="E90" s="4">
        <v>105403992.9589</v>
      </c>
      <c r="F90" s="4">
        <v>0</v>
      </c>
      <c r="G90" s="4">
        <v>171914.8591</v>
      </c>
      <c r="H90" s="4">
        <v>3416376.4385000002</v>
      </c>
      <c r="I90" s="4">
        <v>36162989.191799998</v>
      </c>
      <c r="J90" s="5">
        <f t="shared" si="5"/>
        <v>145155273.4483</v>
      </c>
      <c r="K90" s="7"/>
      <c r="L90" s="142"/>
      <c r="M90" s="145"/>
      <c r="N90" s="8">
        <v>6</v>
      </c>
      <c r="O90" s="1" t="s">
        <v>540</v>
      </c>
      <c r="P90" s="4">
        <v>112331571.9562</v>
      </c>
      <c r="Q90" s="4">
        <f t="shared" si="9"/>
        <v>-17480389.989999998</v>
      </c>
      <c r="R90" s="4">
        <v>183213.8026</v>
      </c>
      <c r="S90" s="4">
        <v>3640914.5893000001</v>
      </c>
      <c r="T90" s="4">
        <v>30182939.296300001</v>
      </c>
      <c r="U90" s="5">
        <f t="shared" si="6"/>
        <v>128858249.65440002</v>
      </c>
    </row>
    <row r="91" spans="1:21" ht="24.95" customHeight="1" x14ac:dyDescent="0.2">
      <c r="A91" s="150"/>
      <c r="B91" s="145"/>
      <c r="C91" s="1">
        <v>12</v>
      </c>
      <c r="D91" s="1" t="s">
        <v>158</v>
      </c>
      <c r="E91" s="4">
        <v>128866964.0756</v>
      </c>
      <c r="F91" s="4">
        <v>0</v>
      </c>
      <c r="G91" s="4">
        <v>210183.17569999999</v>
      </c>
      <c r="H91" s="4">
        <v>4176863.2042999999</v>
      </c>
      <c r="I91" s="4">
        <v>42724349.781300001</v>
      </c>
      <c r="J91" s="5">
        <f t="shared" si="5"/>
        <v>175978360.2369</v>
      </c>
      <c r="K91" s="7"/>
      <c r="L91" s="142"/>
      <c r="M91" s="145"/>
      <c r="N91" s="8">
        <v>7</v>
      </c>
      <c r="O91" s="1" t="s">
        <v>541</v>
      </c>
      <c r="P91" s="4">
        <v>94256390.489899993</v>
      </c>
      <c r="Q91" s="4">
        <f t="shared" si="9"/>
        <v>-17480389.989999998</v>
      </c>
      <c r="R91" s="4">
        <v>153733.01930000001</v>
      </c>
      <c r="S91" s="4">
        <v>3055057.9974000002</v>
      </c>
      <c r="T91" s="4">
        <v>26827495.258000001</v>
      </c>
      <c r="U91" s="5">
        <f t="shared" si="6"/>
        <v>106812286.7746</v>
      </c>
    </row>
    <row r="92" spans="1:21" ht="24.95" customHeight="1" x14ac:dyDescent="0.2">
      <c r="A92" s="150"/>
      <c r="B92" s="145"/>
      <c r="C92" s="1">
        <v>13</v>
      </c>
      <c r="D92" s="1" t="s">
        <v>159</v>
      </c>
      <c r="E92" s="4">
        <v>94684326.161799997</v>
      </c>
      <c r="F92" s="4">
        <v>0</v>
      </c>
      <c r="G92" s="4">
        <v>154430.98620000001</v>
      </c>
      <c r="H92" s="4">
        <v>3068928.3385999999</v>
      </c>
      <c r="I92" s="4">
        <v>32050254.061999999</v>
      </c>
      <c r="J92" s="5">
        <f t="shared" si="5"/>
        <v>129957939.54859999</v>
      </c>
      <c r="K92" s="7"/>
      <c r="L92" s="142"/>
      <c r="M92" s="145"/>
      <c r="N92" s="8">
        <v>8</v>
      </c>
      <c r="O92" s="1" t="s">
        <v>542</v>
      </c>
      <c r="P92" s="4">
        <v>110449793.5396</v>
      </c>
      <c r="Q92" s="4">
        <f t="shared" si="9"/>
        <v>-17480389.989999998</v>
      </c>
      <c r="R92" s="4">
        <v>180144.60509999999</v>
      </c>
      <c r="S92" s="4">
        <v>3579921.9906000001</v>
      </c>
      <c r="T92" s="4">
        <v>31564384.3715</v>
      </c>
      <c r="U92" s="5">
        <f t="shared" si="6"/>
        <v>128293854.51680002</v>
      </c>
    </row>
    <row r="93" spans="1:21" ht="24.95" customHeight="1" x14ac:dyDescent="0.2">
      <c r="A93" s="150"/>
      <c r="B93" s="145"/>
      <c r="C93" s="1">
        <v>14</v>
      </c>
      <c r="D93" s="1" t="s">
        <v>160</v>
      </c>
      <c r="E93" s="4">
        <v>93880072.800899997</v>
      </c>
      <c r="F93" s="4">
        <v>0</v>
      </c>
      <c r="G93" s="4">
        <v>153119.24179999999</v>
      </c>
      <c r="H93" s="4">
        <v>3042860.7091999999</v>
      </c>
      <c r="I93" s="4">
        <v>32682533.784699999</v>
      </c>
      <c r="J93" s="5">
        <f t="shared" si="5"/>
        <v>129758586.53659999</v>
      </c>
      <c r="K93" s="7"/>
      <c r="L93" s="142"/>
      <c r="M93" s="145"/>
      <c r="N93" s="8">
        <v>9</v>
      </c>
      <c r="O93" s="1" t="s">
        <v>543</v>
      </c>
      <c r="P93" s="4">
        <v>108318541.3932</v>
      </c>
      <c r="Q93" s="4">
        <f t="shared" si="9"/>
        <v>-17480389.989999998</v>
      </c>
      <c r="R93" s="4">
        <v>176668.51370000001</v>
      </c>
      <c r="S93" s="4">
        <v>3510843.3968000002</v>
      </c>
      <c r="T93" s="4">
        <v>29613443.060899999</v>
      </c>
      <c r="U93" s="5">
        <f t="shared" si="6"/>
        <v>124139106.37459999</v>
      </c>
    </row>
    <row r="94" spans="1:21" ht="24.95" customHeight="1" x14ac:dyDescent="0.2">
      <c r="A94" s="150"/>
      <c r="B94" s="145"/>
      <c r="C94" s="1">
        <v>15</v>
      </c>
      <c r="D94" s="1" t="s">
        <v>161</v>
      </c>
      <c r="E94" s="4">
        <v>112676644.3864</v>
      </c>
      <c r="F94" s="4">
        <v>0</v>
      </c>
      <c r="G94" s="4">
        <v>183776.6188</v>
      </c>
      <c r="H94" s="4">
        <v>3652099.1496000001</v>
      </c>
      <c r="I94" s="4">
        <v>37966972.693400003</v>
      </c>
      <c r="J94" s="5">
        <f t="shared" si="5"/>
        <v>154479492.84819999</v>
      </c>
      <c r="K94" s="7"/>
      <c r="L94" s="142"/>
      <c r="M94" s="145"/>
      <c r="N94" s="8">
        <v>10</v>
      </c>
      <c r="O94" s="1" t="s">
        <v>544</v>
      </c>
      <c r="P94" s="4">
        <v>114517273.2779</v>
      </c>
      <c r="Q94" s="4">
        <f t="shared" si="9"/>
        <v>-17480389.989999998</v>
      </c>
      <c r="R94" s="4">
        <v>186778.70110000001</v>
      </c>
      <c r="S94" s="4">
        <v>3711758.0013000001</v>
      </c>
      <c r="T94" s="4">
        <v>31385618.114300001</v>
      </c>
      <c r="U94" s="5">
        <f t="shared" si="6"/>
        <v>132321038.10460001</v>
      </c>
    </row>
    <row r="95" spans="1:21" ht="24.95" customHeight="1" x14ac:dyDescent="0.2">
      <c r="A95" s="150"/>
      <c r="B95" s="145"/>
      <c r="C95" s="1">
        <v>16</v>
      </c>
      <c r="D95" s="1" t="s">
        <v>162</v>
      </c>
      <c r="E95" s="4">
        <v>107665722.16230001</v>
      </c>
      <c r="F95" s="4">
        <v>0</v>
      </c>
      <c r="G95" s="4">
        <v>175603.7597</v>
      </c>
      <c r="H95" s="4">
        <v>3489684.0822000001</v>
      </c>
      <c r="I95" s="4">
        <v>37148912.186499998</v>
      </c>
      <c r="J95" s="5">
        <f t="shared" si="5"/>
        <v>148479922.19069999</v>
      </c>
      <c r="K95" s="7"/>
      <c r="L95" s="142"/>
      <c r="M95" s="145"/>
      <c r="N95" s="8">
        <v>11</v>
      </c>
      <c r="O95" s="1" t="s">
        <v>62</v>
      </c>
      <c r="P95" s="4">
        <v>100808252.77330001</v>
      </c>
      <c r="Q95" s="4">
        <f t="shared" si="9"/>
        <v>-17480389.989999998</v>
      </c>
      <c r="R95" s="4">
        <v>164419.1655</v>
      </c>
      <c r="S95" s="4">
        <v>3267418.3388999999</v>
      </c>
      <c r="T95" s="4">
        <v>29333625.947299998</v>
      </c>
      <c r="U95" s="5">
        <f t="shared" si="6"/>
        <v>116093326.23500001</v>
      </c>
    </row>
    <row r="96" spans="1:21" ht="24.95" customHeight="1" x14ac:dyDescent="0.2">
      <c r="A96" s="150"/>
      <c r="B96" s="145"/>
      <c r="C96" s="1">
        <v>17</v>
      </c>
      <c r="D96" s="1" t="s">
        <v>163</v>
      </c>
      <c r="E96" s="4">
        <v>90194136.237200007</v>
      </c>
      <c r="F96" s="4">
        <v>0</v>
      </c>
      <c r="G96" s="4">
        <v>147107.44620000001</v>
      </c>
      <c r="H96" s="4">
        <v>2923391.3563000001</v>
      </c>
      <c r="I96" s="4">
        <v>30416563.824900001</v>
      </c>
      <c r="J96" s="5">
        <f t="shared" si="5"/>
        <v>123681198.8646</v>
      </c>
      <c r="K96" s="7"/>
      <c r="L96" s="142"/>
      <c r="M96" s="145"/>
      <c r="N96" s="8">
        <v>12</v>
      </c>
      <c r="O96" s="1" t="s">
        <v>545</v>
      </c>
      <c r="P96" s="4">
        <v>128702630.2085</v>
      </c>
      <c r="Q96" s="4">
        <f t="shared" si="9"/>
        <v>-17480389.989999998</v>
      </c>
      <c r="R96" s="4">
        <v>209915.14559999999</v>
      </c>
      <c r="S96" s="4">
        <v>4171536.7803000002</v>
      </c>
      <c r="T96" s="4">
        <v>34845307.744000003</v>
      </c>
      <c r="U96" s="5">
        <f t="shared" si="6"/>
        <v>150448999.88840002</v>
      </c>
    </row>
    <row r="97" spans="1:21" ht="24.95" customHeight="1" x14ac:dyDescent="0.2">
      <c r="A97" s="150"/>
      <c r="B97" s="145"/>
      <c r="C97" s="1">
        <v>18</v>
      </c>
      <c r="D97" s="1" t="s">
        <v>164</v>
      </c>
      <c r="E97" s="4">
        <v>93457552.159099996</v>
      </c>
      <c r="F97" s="4">
        <v>0</v>
      </c>
      <c r="G97" s="4">
        <v>152430.10680000001</v>
      </c>
      <c r="H97" s="4">
        <v>3029165.8810999999</v>
      </c>
      <c r="I97" s="4">
        <v>31230526.736900002</v>
      </c>
      <c r="J97" s="5">
        <f t="shared" si="5"/>
        <v>127869674.8839</v>
      </c>
      <c r="K97" s="7"/>
      <c r="L97" s="142"/>
      <c r="M97" s="145"/>
      <c r="N97" s="8">
        <v>13</v>
      </c>
      <c r="O97" s="1" t="s">
        <v>546</v>
      </c>
      <c r="P97" s="4">
        <v>84951417.106800005</v>
      </c>
      <c r="Q97" s="4">
        <f t="shared" si="9"/>
        <v>-17480389.989999998</v>
      </c>
      <c r="R97" s="4">
        <v>138556.52420000001</v>
      </c>
      <c r="S97" s="4">
        <v>2753463.2387000001</v>
      </c>
      <c r="T97" s="4">
        <v>24342685.952100001</v>
      </c>
      <c r="U97" s="5">
        <f t="shared" si="6"/>
        <v>94705732.831800014</v>
      </c>
    </row>
    <row r="98" spans="1:21" ht="24.95" customHeight="1" x14ac:dyDescent="0.2">
      <c r="A98" s="150"/>
      <c r="B98" s="145"/>
      <c r="C98" s="1">
        <v>19</v>
      </c>
      <c r="D98" s="1" t="s">
        <v>165</v>
      </c>
      <c r="E98" s="4">
        <v>100926221.00319999</v>
      </c>
      <c r="F98" s="4">
        <v>0</v>
      </c>
      <c r="G98" s="4">
        <v>164611.57279999999</v>
      </c>
      <c r="H98" s="4">
        <v>3271241.95</v>
      </c>
      <c r="I98" s="4">
        <v>33712905.266099997</v>
      </c>
      <c r="J98" s="5">
        <f t="shared" si="5"/>
        <v>138074979.79209998</v>
      </c>
      <c r="K98" s="7"/>
      <c r="L98" s="142"/>
      <c r="M98" s="145"/>
      <c r="N98" s="8">
        <v>14</v>
      </c>
      <c r="O98" s="1" t="s">
        <v>547</v>
      </c>
      <c r="P98" s="4">
        <v>123506604.9542</v>
      </c>
      <c r="Q98" s="4">
        <f t="shared" si="9"/>
        <v>-17480389.989999998</v>
      </c>
      <c r="R98" s="4">
        <v>201440.3818</v>
      </c>
      <c r="S98" s="4">
        <v>4003122.1145000001</v>
      </c>
      <c r="T98" s="4">
        <v>34630565.992799997</v>
      </c>
      <c r="U98" s="5">
        <f t="shared" si="6"/>
        <v>144861343.4533</v>
      </c>
    </row>
    <row r="99" spans="1:21" ht="24.95" customHeight="1" x14ac:dyDescent="0.2">
      <c r="A99" s="150"/>
      <c r="B99" s="145"/>
      <c r="C99" s="1">
        <v>20</v>
      </c>
      <c r="D99" s="1" t="s">
        <v>166</v>
      </c>
      <c r="E99" s="4">
        <v>102134783.7581</v>
      </c>
      <c r="F99" s="4">
        <v>0</v>
      </c>
      <c r="G99" s="4">
        <v>166582.74950000001</v>
      </c>
      <c r="H99" s="4">
        <v>3310414.1408000002</v>
      </c>
      <c r="I99" s="4">
        <v>34740290.364799999</v>
      </c>
      <c r="J99" s="5">
        <f t="shared" si="5"/>
        <v>140352071.01320001</v>
      </c>
      <c r="K99" s="7"/>
      <c r="L99" s="142"/>
      <c r="M99" s="145"/>
      <c r="N99" s="8">
        <v>15</v>
      </c>
      <c r="O99" s="1" t="s">
        <v>548</v>
      </c>
      <c r="P99" s="4">
        <v>82472816.258399993</v>
      </c>
      <c r="Q99" s="4">
        <f t="shared" si="9"/>
        <v>-17480389.989999998</v>
      </c>
      <c r="R99" s="4">
        <v>134513.9039</v>
      </c>
      <c r="S99" s="4">
        <v>2673126.3054999998</v>
      </c>
      <c r="T99" s="4">
        <v>24036060.844900001</v>
      </c>
      <c r="U99" s="5">
        <f t="shared" si="6"/>
        <v>91836127.322699994</v>
      </c>
    </row>
    <row r="100" spans="1:21" ht="24.95" customHeight="1" x14ac:dyDescent="0.2">
      <c r="A100" s="150"/>
      <c r="B100" s="146"/>
      <c r="C100" s="1">
        <v>21</v>
      </c>
      <c r="D100" s="1" t="s">
        <v>167</v>
      </c>
      <c r="E100" s="4">
        <v>98064432.7852</v>
      </c>
      <c r="F100" s="4">
        <v>0</v>
      </c>
      <c r="G100" s="4">
        <v>159943.9705</v>
      </c>
      <c r="H100" s="4">
        <v>3178485.0669999998</v>
      </c>
      <c r="I100" s="4">
        <v>33408988.738600001</v>
      </c>
      <c r="J100" s="5">
        <f t="shared" si="5"/>
        <v>134811850.56130001</v>
      </c>
      <c r="K100" s="7"/>
      <c r="L100" s="142"/>
      <c r="M100" s="145"/>
      <c r="N100" s="8">
        <v>16</v>
      </c>
      <c r="O100" s="1" t="s">
        <v>549</v>
      </c>
      <c r="P100" s="4">
        <v>119566787.82780001</v>
      </c>
      <c r="Q100" s="4">
        <f t="shared" si="9"/>
        <v>-17480389.989999998</v>
      </c>
      <c r="R100" s="4">
        <v>195014.50469999999</v>
      </c>
      <c r="S100" s="4">
        <v>3875423.9312999998</v>
      </c>
      <c r="T100" s="4">
        <v>35174365.446800001</v>
      </c>
      <c r="U100" s="5">
        <f t="shared" si="6"/>
        <v>141331201.72060001</v>
      </c>
    </row>
    <row r="101" spans="1:21" ht="24.95" customHeight="1" x14ac:dyDescent="0.2">
      <c r="A101" s="1"/>
      <c r="B101" s="147" t="s">
        <v>859</v>
      </c>
      <c r="C101" s="148"/>
      <c r="D101" s="149"/>
      <c r="E101" s="10">
        <f t="shared" ref="E101:J101" si="10">SUM(E80:E100)</f>
        <v>2212138415.1262999</v>
      </c>
      <c r="F101" s="10">
        <f t="shared" si="10"/>
        <v>0</v>
      </c>
      <c r="G101" s="10">
        <f t="shared" si="10"/>
        <v>3608017.6203000001</v>
      </c>
      <c r="H101" s="10">
        <f t="shared" si="10"/>
        <v>71700296.621000007</v>
      </c>
      <c r="I101" s="10">
        <f t="shared" si="10"/>
        <v>746969487.72809994</v>
      </c>
      <c r="J101" s="10">
        <f t="shared" si="10"/>
        <v>3034416217.0956998</v>
      </c>
      <c r="K101" s="7"/>
      <c r="L101" s="142"/>
      <c r="M101" s="145"/>
      <c r="N101" s="8">
        <v>17</v>
      </c>
      <c r="O101" s="1" t="s">
        <v>550</v>
      </c>
      <c r="P101" s="4">
        <v>149537639.73379999</v>
      </c>
      <c r="Q101" s="4">
        <f t="shared" si="9"/>
        <v>-17480389.989999998</v>
      </c>
      <c r="R101" s="4">
        <v>243897.23329999999</v>
      </c>
      <c r="S101" s="4">
        <v>4846845.5010000002</v>
      </c>
      <c r="T101" s="4">
        <v>43526583.344099998</v>
      </c>
      <c r="U101" s="5">
        <f t="shared" si="6"/>
        <v>180674575.8222</v>
      </c>
    </row>
    <row r="102" spans="1:21" ht="24.95" customHeight="1" x14ac:dyDescent="0.2">
      <c r="A102" s="150">
        <v>5</v>
      </c>
      <c r="B102" s="144" t="s">
        <v>45</v>
      </c>
      <c r="C102" s="1">
        <v>1</v>
      </c>
      <c r="D102" s="1" t="s">
        <v>168</v>
      </c>
      <c r="E102" s="4">
        <v>165347235.42390001</v>
      </c>
      <c r="F102" s="4">
        <v>0</v>
      </c>
      <c r="G102" s="4">
        <v>269682.82579999999</v>
      </c>
      <c r="H102" s="4">
        <v>5359269.4490999999</v>
      </c>
      <c r="I102" s="4">
        <v>44580614.047300003</v>
      </c>
      <c r="J102" s="5">
        <f t="shared" si="5"/>
        <v>215556801.74610001</v>
      </c>
      <c r="K102" s="7"/>
      <c r="L102" s="142"/>
      <c r="M102" s="145"/>
      <c r="N102" s="8">
        <v>18</v>
      </c>
      <c r="O102" s="1" t="s">
        <v>551</v>
      </c>
      <c r="P102" s="4">
        <v>112957220.1532</v>
      </c>
      <c r="Q102" s="4">
        <f t="shared" si="9"/>
        <v>-17480389.989999998</v>
      </c>
      <c r="R102" s="4">
        <v>184234.24040000001</v>
      </c>
      <c r="S102" s="4">
        <v>3661193.2305000001</v>
      </c>
      <c r="T102" s="4">
        <v>32406960.996800002</v>
      </c>
      <c r="U102" s="5">
        <f t="shared" si="6"/>
        <v>131729218.63090001</v>
      </c>
    </row>
    <row r="103" spans="1:21" ht="24.95" customHeight="1" x14ac:dyDescent="0.2">
      <c r="A103" s="150"/>
      <c r="B103" s="145"/>
      <c r="C103" s="1">
        <v>2</v>
      </c>
      <c r="D103" s="1" t="s">
        <v>45</v>
      </c>
      <c r="E103" s="4">
        <v>199674201.37259999</v>
      </c>
      <c r="F103" s="4">
        <v>0</v>
      </c>
      <c r="G103" s="4">
        <v>325670.4155</v>
      </c>
      <c r="H103" s="4">
        <v>6471882.3054</v>
      </c>
      <c r="I103" s="4">
        <v>55997346.747599997</v>
      </c>
      <c r="J103" s="5">
        <f t="shared" si="5"/>
        <v>262469100.84109998</v>
      </c>
      <c r="K103" s="7"/>
      <c r="L103" s="142"/>
      <c r="M103" s="145"/>
      <c r="N103" s="8">
        <v>19</v>
      </c>
      <c r="O103" s="1" t="s">
        <v>552</v>
      </c>
      <c r="P103" s="4">
        <v>106953085.7455</v>
      </c>
      <c r="Q103" s="4">
        <f t="shared" si="9"/>
        <v>-17480389.989999998</v>
      </c>
      <c r="R103" s="4">
        <v>174441.44330000001</v>
      </c>
      <c r="S103" s="4">
        <v>3466585.9605</v>
      </c>
      <c r="T103" s="4">
        <v>28812884.1457</v>
      </c>
      <c r="U103" s="5">
        <f t="shared" si="6"/>
        <v>121926607.30500001</v>
      </c>
    </row>
    <row r="104" spans="1:21" ht="24.95" customHeight="1" x14ac:dyDescent="0.2">
      <c r="A104" s="150"/>
      <c r="B104" s="145"/>
      <c r="C104" s="1">
        <v>3</v>
      </c>
      <c r="D104" s="1" t="s">
        <v>169</v>
      </c>
      <c r="E104" s="4">
        <v>87326806.431199998</v>
      </c>
      <c r="F104" s="4">
        <v>0</v>
      </c>
      <c r="G104" s="4">
        <v>142430.80549999999</v>
      </c>
      <c r="H104" s="4">
        <v>2830454.8582000001</v>
      </c>
      <c r="I104" s="4">
        <v>27550662.5385</v>
      </c>
      <c r="J104" s="5">
        <f t="shared" si="5"/>
        <v>117850354.63339999</v>
      </c>
      <c r="K104" s="7"/>
      <c r="L104" s="142"/>
      <c r="M104" s="145"/>
      <c r="N104" s="8">
        <v>20</v>
      </c>
      <c r="O104" s="1" t="s">
        <v>553</v>
      </c>
      <c r="P104" s="4">
        <v>114679565.70280001</v>
      </c>
      <c r="Q104" s="4">
        <f t="shared" si="9"/>
        <v>-17480389.989999998</v>
      </c>
      <c r="R104" s="4">
        <v>187043.40150000001</v>
      </c>
      <c r="S104" s="4">
        <v>3717018.2576000001</v>
      </c>
      <c r="T104" s="4">
        <v>31634043.484200001</v>
      </c>
      <c r="U104" s="5">
        <f t="shared" si="6"/>
        <v>132737280.85610001</v>
      </c>
    </row>
    <row r="105" spans="1:21" ht="24.95" customHeight="1" x14ac:dyDescent="0.2">
      <c r="A105" s="150"/>
      <c r="B105" s="145"/>
      <c r="C105" s="1">
        <v>4</v>
      </c>
      <c r="D105" s="1" t="s">
        <v>170</v>
      </c>
      <c r="E105" s="4">
        <v>103206017.18889999</v>
      </c>
      <c r="F105" s="4">
        <v>0</v>
      </c>
      <c r="G105" s="4">
        <v>168329.94080000001</v>
      </c>
      <c r="H105" s="4">
        <v>3345135.1845999998</v>
      </c>
      <c r="I105" s="4">
        <v>32183514.412999999</v>
      </c>
      <c r="J105" s="5">
        <f t="shared" si="5"/>
        <v>138902996.72729999</v>
      </c>
      <c r="K105" s="7"/>
      <c r="L105" s="143"/>
      <c r="M105" s="146"/>
      <c r="N105" s="8">
        <v>21</v>
      </c>
      <c r="O105" s="1" t="s">
        <v>554</v>
      </c>
      <c r="P105" s="4">
        <v>112209994.40189999</v>
      </c>
      <c r="Q105" s="4">
        <f>-17480389.99</f>
        <v>-17480389.989999998</v>
      </c>
      <c r="R105" s="4">
        <v>183015.5085</v>
      </c>
      <c r="S105" s="4">
        <v>3636973.9920000001</v>
      </c>
      <c r="T105" s="4">
        <v>31017806.8871</v>
      </c>
      <c r="U105" s="5">
        <f t="shared" si="6"/>
        <v>129567400.79949999</v>
      </c>
    </row>
    <row r="106" spans="1:21" ht="24.95" customHeight="1" x14ac:dyDescent="0.2">
      <c r="A106" s="150"/>
      <c r="B106" s="145"/>
      <c r="C106" s="1">
        <v>5</v>
      </c>
      <c r="D106" s="1" t="s">
        <v>171</v>
      </c>
      <c r="E106" s="4">
        <v>130921083.12970001</v>
      </c>
      <c r="F106" s="4">
        <v>0</v>
      </c>
      <c r="G106" s="4">
        <v>213533.46230000001</v>
      </c>
      <c r="H106" s="4">
        <v>4243441.7440999998</v>
      </c>
      <c r="I106" s="4">
        <v>39175469.717100002</v>
      </c>
      <c r="J106" s="5">
        <f t="shared" si="5"/>
        <v>174553528.05320001</v>
      </c>
      <c r="K106" s="7"/>
      <c r="L106" s="14"/>
      <c r="M106" s="147" t="s">
        <v>877</v>
      </c>
      <c r="N106" s="148"/>
      <c r="O106" s="149"/>
      <c r="P106" s="10">
        <f t="shared" ref="P106:U106" si="11">SUM(P85:P105)</f>
        <v>2385138841.3119993</v>
      </c>
      <c r="Q106" s="10">
        <f t="shared" si="11"/>
        <v>-367088189.79000008</v>
      </c>
      <c r="R106" s="10">
        <f t="shared" si="11"/>
        <v>3890182.8687999998</v>
      </c>
      <c r="S106" s="10">
        <f t="shared" si="11"/>
        <v>77307622.90259999</v>
      </c>
      <c r="T106" s="10">
        <f t="shared" si="11"/>
        <v>674663354.27269995</v>
      </c>
      <c r="U106" s="10">
        <f t="shared" si="11"/>
        <v>2773911811.5660996</v>
      </c>
    </row>
    <row r="107" spans="1:21" ht="24.95" customHeight="1" x14ac:dyDescent="0.2">
      <c r="A107" s="150"/>
      <c r="B107" s="145"/>
      <c r="C107" s="1">
        <v>6</v>
      </c>
      <c r="D107" s="1" t="s">
        <v>172</v>
      </c>
      <c r="E107" s="4">
        <v>86693946.287599996</v>
      </c>
      <c r="F107" s="4">
        <v>0</v>
      </c>
      <c r="G107" s="4">
        <v>141398.60490000001</v>
      </c>
      <c r="H107" s="4">
        <v>2809942.4618000002</v>
      </c>
      <c r="I107" s="4">
        <v>27948476.494199999</v>
      </c>
      <c r="J107" s="5">
        <f t="shared" si="5"/>
        <v>117593763.84849998</v>
      </c>
      <c r="K107" s="7"/>
      <c r="L107" s="141">
        <v>23</v>
      </c>
      <c r="M107" s="144" t="s">
        <v>63</v>
      </c>
      <c r="N107" s="8">
        <v>1</v>
      </c>
      <c r="O107" s="1" t="s">
        <v>555</v>
      </c>
      <c r="P107" s="4">
        <v>96910442.790000007</v>
      </c>
      <c r="Q107" s="4">
        <v>0</v>
      </c>
      <c r="R107" s="4">
        <v>158061.80249999999</v>
      </c>
      <c r="S107" s="4">
        <v>3141081.7001</v>
      </c>
      <c r="T107" s="4">
        <v>30327535.993900001</v>
      </c>
      <c r="U107" s="5">
        <f t="shared" si="6"/>
        <v>130537122.28650001</v>
      </c>
    </row>
    <row r="108" spans="1:21" ht="24.95" customHeight="1" x14ac:dyDescent="0.2">
      <c r="A108" s="150"/>
      <c r="B108" s="145"/>
      <c r="C108" s="1">
        <v>7</v>
      </c>
      <c r="D108" s="1" t="s">
        <v>173</v>
      </c>
      <c r="E108" s="4">
        <v>138309087.52860001</v>
      </c>
      <c r="F108" s="4">
        <v>0</v>
      </c>
      <c r="G108" s="4">
        <v>225583.36379999999</v>
      </c>
      <c r="H108" s="4">
        <v>4482903.3</v>
      </c>
      <c r="I108" s="4">
        <v>41591731.122400001</v>
      </c>
      <c r="J108" s="5">
        <f t="shared" si="5"/>
        <v>184609305.31480002</v>
      </c>
      <c r="K108" s="7"/>
      <c r="L108" s="142"/>
      <c r="M108" s="145"/>
      <c r="N108" s="8">
        <v>2</v>
      </c>
      <c r="O108" s="1" t="s">
        <v>556</v>
      </c>
      <c r="P108" s="4">
        <v>159363605.12940001</v>
      </c>
      <c r="Q108" s="4">
        <v>0</v>
      </c>
      <c r="R108" s="4">
        <v>259923.4711</v>
      </c>
      <c r="S108" s="4">
        <v>5165326.7626999998</v>
      </c>
      <c r="T108" s="4">
        <v>36093615.925899997</v>
      </c>
      <c r="U108" s="5">
        <f t="shared" si="6"/>
        <v>200882471.28909999</v>
      </c>
    </row>
    <row r="109" spans="1:21" ht="24.95" customHeight="1" x14ac:dyDescent="0.2">
      <c r="A109" s="150"/>
      <c r="B109" s="145"/>
      <c r="C109" s="1">
        <v>8</v>
      </c>
      <c r="D109" s="1" t="s">
        <v>174</v>
      </c>
      <c r="E109" s="4">
        <v>139618992.96090001</v>
      </c>
      <c r="F109" s="4">
        <v>0</v>
      </c>
      <c r="G109" s="4">
        <v>227719.83129999999</v>
      </c>
      <c r="H109" s="4">
        <v>4525360.2309999997</v>
      </c>
      <c r="I109" s="4">
        <v>39097059.808600001</v>
      </c>
      <c r="J109" s="5">
        <f t="shared" si="5"/>
        <v>183469132.83180001</v>
      </c>
      <c r="K109" s="7"/>
      <c r="L109" s="142"/>
      <c r="M109" s="145"/>
      <c r="N109" s="8">
        <v>3</v>
      </c>
      <c r="O109" s="1" t="s">
        <v>557</v>
      </c>
      <c r="P109" s="4">
        <v>122142199.9417</v>
      </c>
      <c r="Q109" s="4">
        <v>0</v>
      </c>
      <c r="R109" s="4">
        <v>199215.02499999999</v>
      </c>
      <c r="S109" s="4">
        <v>3958898.7316000001</v>
      </c>
      <c r="T109" s="4">
        <v>35538704.350299999</v>
      </c>
      <c r="U109" s="5">
        <f t="shared" si="6"/>
        <v>161839018.04860002</v>
      </c>
    </row>
    <row r="110" spans="1:21" ht="24.95" customHeight="1" x14ac:dyDescent="0.2">
      <c r="A110" s="150"/>
      <c r="B110" s="145"/>
      <c r="C110" s="1">
        <v>9</v>
      </c>
      <c r="D110" s="1" t="s">
        <v>175</v>
      </c>
      <c r="E110" s="4">
        <v>98206507.952199996</v>
      </c>
      <c r="F110" s="4">
        <v>0</v>
      </c>
      <c r="G110" s="4">
        <v>160175.69639999999</v>
      </c>
      <c r="H110" s="4">
        <v>3183090.0373</v>
      </c>
      <c r="I110" s="4">
        <v>32603483.161200002</v>
      </c>
      <c r="J110" s="5">
        <f t="shared" si="5"/>
        <v>134153256.8471</v>
      </c>
      <c r="K110" s="7"/>
      <c r="L110" s="142"/>
      <c r="M110" s="145"/>
      <c r="N110" s="8">
        <v>4</v>
      </c>
      <c r="O110" s="1" t="s">
        <v>53</v>
      </c>
      <c r="P110" s="4">
        <v>74381882.5484</v>
      </c>
      <c r="Q110" s="4">
        <v>0</v>
      </c>
      <c r="R110" s="4">
        <v>121317.5184</v>
      </c>
      <c r="S110" s="4">
        <v>2410881.2566</v>
      </c>
      <c r="T110" s="4">
        <v>25355903.3101</v>
      </c>
      <c r="U110" s="5">
        <f t="shared" si="6"/>
        <v>102269984.63349999</v>
      </c>
    </row>
    <row r="111" spans="1:21" ht="24.95" customHeight="1" x14ac:dyDescent="0.2">
      <c r="A111" s="150"/>
      <c r="B111" s="145"/>
      <c r="C111" s="1">
        <v>10</v>
      </c>
      <c r="D111" s="1" t="s">
        <v>176</v>
      </c>
      <c r="E111" s="4">
        <v>112475112.8831</v>
      </c>
      <c r="F111" s="4">
        <v>0</v>
      </c>
      <c r="G111" s="4">
        <v>183447.9192</v>
      </c>
      <c r="H111" s="4">
        <v>3645567.0680999998</v>
      </c>
      <c r="I111" s="4">
        <v>37675263.841499999</v>
      </c>
      <c r="J111" s="5">
        <f t="shared" si="5"/>
        <v>153979391.7119</v>
      </c>
      <c r="K111" s="7"/>
      <c r="L111" s="142"/>
      <c r="M111" s="145"/>
      <c r="N111" s="8">
        <v>5</v>
      </c>
      <c r="O111" s="1" t="s">
        <v>558</v>
      </c>
      <c r="P111" s="4">
        <v>129060328.5757</v>
      </c>
      <c r="Q111" s="4">
        <v>0</v>
      </c>
      <c r="R111" s="4">
        <v>210498.55489999999</v>
      </c>
      <c r="S111" s="4">
        <v>4183130.5751999998</v>
      </c>
      <c r="T111" s="4">
        <v>35856302.677599996</v>
      </c>
      <c r="U111" s="5">
        <f t="shared" si="6"/>
        <v>169310260.38340002</v>
      </c>
    </row>
    <row r="112" spans="1:21" ht="24.95" customHeight="1" x14ac:dyDescent="0.2">
      <c r="A112" s="150"/>
      <c r="B112" s="145"/>
      <c r="C112" s="1">
        <v>11</v>
      </c>
      <c r="D112" s="1" t="s">
        <v>177</v>
      </c>
      <c r="E112" s="4">
        <v>87029685.977500007</v>
      </c>
      <c r="F112" s="4">
        <v>0</v>
      </c>
      <c r="G112" s="4">
        <v>141946.19940000001</v>
      </c>
      <c r="H112" s="4">
        <v>2820824.5274</v>
      </c>
      <c r="I112" s="4">
        <v>29888930.7399</v>
      </c>
      <c r="J112" s="5">
        <f t="shared" si="5"/>
        <v>119881387.44420001</v>
      </c>
      <c r="K112" s="7"/>
      <c r="L112" s="142"/>
      <c r="M112" s="145"/>
      <c r="N112" s="8">
        <v>6</v>
      </c>
      <c r="O112" s="1" t="s">
        <v>559</v>
      </c>
      <c r="P112" s="4">
        <v>110925710.9994</v>
      </c>
      <c r="Q112" s="4">
        <v>0</v>
      </c>
      <c r="R112" s="4">
        <v>180920.8308</v>
      </c>
      <c r="S112" s="4">
        <v>3595347.5276000001</v>
      </c>
      <c r="T112" s="4">
        <v>35736013.960600004</v>
      </c>
      <c r="U112" s="5">
        <f t="shared" si="6"/>
        <v>150437993.31840003</v>
      </c>
    </row>
    <row r="113" spans="1:21" ht="24.95" customHeight="1" x14ac:dyDescent="0.2">
      <c r="A113" s="150"/>
      <c r="B113" s="145"/>
      <c r="C113" s="1">
        <v>12</v>
      </c>
      <c r="D113" s="1" t="s">
        <v>178</v>
      </c>
      <c r="E113" s="4">
        <v>134774537.61590001</v>
      </c>
      <c r="F113" s="4">
        <v>0</v>
      </c>
      <c r="G113" s="4">
        <v>219818.4811</v>
      </c>
      <c r="H113" s="4">
        <v>4368340.7231999999</v>
      </c>
      <c r="I113" s="4">
        <v>42257208.308600001</v>
      </c>
      <c r="J113" s="5">
        <f t="shared" si="5"/>
        <v>181619905.1288</v>
      </c>
      <c r="K113" s="7"/>
      <c r="L113" s="142"/>
      <c r="M113" s="145"/>
      <c r="N113" s="8">
        <v>7</v>
      </c>
      <c r="O113" s="1" t="s">
        <v>560</v>
      </c>
      <c r="P113" s="4">
        <v>112121181.6494</v>
      </c>
      <c r="Q113" s="4">
        <v>0</v>
      </c>
      <c r="R113" s="4">
        <v>182870.65410000001</v>
      </c>
      <c r="S113" s="4">
        <v>3634095.3742999998</v>
      </c>
      <c r="T113" s="4">
        <v>36040277.741899997</v>
      </c>
      <c r="U113" s="5">
        <f t="shared" si="6"/>
        <v>151978425.4197</v>
      </c>
    </row>
    <row r="114" spans="1:21" ht="24.95" customHeight="1" x14ac:dyDescent="0.2">
      <c r="A114" s="150"/>
      <c r="B114" s="145"/>
      <c r="C114" s="1">
        <v>13</v>
      </c>
      <c r="D114" s="1" t="s">
        <v>179</v>
      </c>
      <c r="E114" s="4">
        <v>110845625.267</v>
      </c>
      <c r="F114" s="4">
        <v>0</v>
      </c>
      <c r="G114" s="4">
        <v>180790.2102</v>
      </c>
      <c r="H114" s="4">
        <v>3592751.7719999999</v>
      </c>
      <c r="I114" s="4">
        <v>31954049.100699998</v>
      </c>
      <c r="J114" s="5">
        <f t="shared" si="5"/>
        <v>146573216.34990001</v>
      </c>
      <c r="K114" s="7"/>
      <c r="L114" s="142"/>
      <c r="M114" s="145"/>
      <c r="N114" s="8">
        <v>8</v>
      </c>
      <c r="O114" s="1" t="s">
        <v>561</v>
      </c>
      <c r="P114" s="4">
        <v>132215472.1789</v>
      </c>
      <c r="Q114" s="4">
        <v>0</v>
      </c>
      <c r="R114" s="4">
        <v>215644.62239999999</v>
      </c>
      <c r="S114" s="4">
        <v>4285395.7548000002</v>
      </c>
      <c r="T114" s="4">
        <v>46872860.096500002</v>
      </c>
      <c r="U114" s="5">
        <f t="shared" si="6"/>
        <v>183589372.65260002</v>
      </c>
    </row>
    <row r="115" spans="1:21" ht="24.95" customHeight="1" x14ac:dyDescent="0.2">
      <c r="A115" s="150"/>
      <c r="B115" s="145"/>
      <c r="C115" s="1">
        <v>14</v>
      </c>
      <c r="D115" s="1" t="s">
        <v>180</v>
      </c>
      <c r="E115" s="4">
        <v>129432836.5138</v>
      </c>
      <c r="F115" s="4">
        <v>0</v>
      </c>
      <c r="G115" s="4">
        <v>211106.11869999999</v>
      </c>
      <c r="H115" s="4">
        <v>4195204.3810000001</v>
      </c>
      <c r="I115" s="4">
        <v>40001239.258299999</v>
      </c>
      <c r="J115" s="5">
        <f t="shared" si="5"/>
        <v>173840386.27179998</v>
      </c>
      <c r="K115" s="7"/>
      <c r="L115" s="142"/>
      <c r="M115" s="145"/>
      <c r="N115" s="8">
        <v>9</v>
      </c>
      <c r="O115" s="1" t="s">
        <v>562</v>
      </c>
      <c r="P115" s="4">
        <v>95583118.194700003</v>
      </c>
      <c r="Q115" s="4">
        <v>0</v>
      </c>
      <c r="R115" s="4">
        <v>155896.9241</v>
      </c>
      <c r="S115" s="4">
        <v>3098060.1754999999</v>
      </c>
      <c r="T115" s="4">
        <v>31867606.605900001</v>
      </c>
      <c r="U115" s="5">
        <f t="shared" si="6"/>
        <v>130704681.90020001</v>
      </c>
    </row>
    <row r="116" spans="1:21" ht="24.95" customHeight="1" x14ac:dyDescent="0.2">
      <c r="A116" s="150"/>
      <c r="B116" s="145"/>
      <c r="C116" s="1">
        <v>15</v>
      </c>
      <c r="D116" s="1" t="s">
        <v>181</v>
      </c>
      <c r="E116" s="4">
        <v>165865317.1864</v>
      </c>
      <c r="F116" s="4">
        <v>0</v>
      </c>
      <c r="G116" s="4">
        <v>270527.82179999998</v>
      </c>
      <c r="H116" s="4">
        <v>5376061.6244000001</v>
      </c>
      <c r="I116" s="4">
        <v>48592645.574500002</v>
      </c>
      <c r="J116" s="5">
        <f t="shared" si="5"/>
        <v>220104552.20709997</v>
      </c>
      <c r="K116" s="7"/>
      <c r="L116" s="142"/>
      <c r="M116" s="145"/>
      <c r="N116" s="8">
        <v>10</v>
      </c>
      <c r="O116" s="1" t="s">
        <v>563</v>
      </c>
      <c r="P116" s="4">
        <v>127109019.308</v>
      </c>
      <c r="Q116" s="4">
        <v>0</v>
      </c>
      <c r="R116" s="4">
        <v>207315.95189999999</v>
      </c>
      <c r="S116" s="4">
        <v>4119884.3278999999</v>
      </c>
      <c r="T116" s="4">
        <v>30169813.317000002</v>
      </c>
      <c r="U116" s="5">
        <f t="shared" si="6"/>
        <v>161606032.9048</v>
      </c>
    </row>
    <row r="117" spans="1:21" ht="24.95" customHeight="1" x14ac:dyDescent="0.2">
      <c r="A117" s="150"/>
      <c r="B117" s="145"/>
      <c r="C117" s="1">
        <v>16</v>
      </c>
      <c r="D117" s="1" t="s">
        <v>182</v>
      </c>
      <c r="E117" s="4">
        <v>124345934.42290001</v>
      </c>
      <c r="F117" s="4">
        <v>0</v>
      </c>
      <c r="G117" s="4">
        <v>202809.3357</v>
      </c>
      <c r="H117" s="4">
        <v>4030326.6381999999</v>
      </c>
      <c r="I117" s="4">
        <v>37954316.996799998</v>
      </c>
      <c r="J117" s="5">
        <f t="shared" si="5"/>
        <v>166533387.39360002</v>
      </c>
      <c r="K117" s="7"/>
      <c r="L117" s="142"/>
      <c r="M117" s="145"/>
      <c r="N117" s="8">
        <v>11</v>
      </c>
      <c r="O117" s="1" t="s">
        <v>564</v>
      </c>
      <c r="P117" s="4">
        <v>100763050.7498</v>
      </c>
      <c r="Q117" s="4">
        <v>0</v>
      </c>
      <c r="R117" s="4">
        <v>164345.4406</v>
      </c>
      <c r="S117" s="4">
        <v>3265953.2414000002</v>
      </c>
      <c r="T117" s="4">
        <v>29102216.228</v>
      </c>
      <c r="U117" s="5">
        <f t="shared" si="6"/>
        <v>133295565.65979999</v>
      </c>
    </row>
    <row r="118" spans="1:21" ht="24.95" customHeight="1" x14ac:dyDescent="0.2">
      <c r="A118" s="150"/>
      <c r="B118" s="145"/>
      <c r="C118" s="1">
        <v>17</v>
      </c>
      <c r="D118" s="1" t="s">
        <v>183</v>
      </c>
      <c r="E118" s="4">
        <v>122303760.93780001</v>
      </c>
      <c r="F118" s="4">
        <v>0</v>
      </c>
      <c r="G118" s="4">
        <v>199478.5324</v>
      </c>
      <c r="H118" s="4">
        <v>3964135.2807</v>
      </c>
      <c r="I118" s="4">
        <v>36980200.631300002</v>
      </c>
      <c r="J118" s="5">
        <f t="shared" si="5"/>
        <v>163447575.3822</v>
      </c>
      <c r="K118" s="7"/>
      <c r="L118" s="142"/>
      <c r="M118" s="145"/>
      <c r="N118" s="8">
        <v>12</v>
      </c>
      <c r="O118" s="1" t="s">
        <v>565</v>
      </c>
      <c r="P118" s="4">
        <v>89501049.435499996</v>
      </c>
      <c r="Q118" s="4">
        <v>0</v>
      </c>
      <c r="R118" s="4">
        <v>145977.0154</v>
      </c>
      <c r="S118" s="4">
        <v>2900926.8807999999</v>
      </c>
      <c r="T118" s="4">
        <v>27774456.590500001</v>
      </c>
      <c r="U118" s="5">
        <f t="shared" si="6"/>
        <v>120322409.92219999</v>
      </c>
    </row>
    <row r="119" spans="1:21" ht="24.95" customHeight="1" x14ac:dyDescent="0.2">
      <c r="A119" s="150"/>
      <c r="B119" s="145"/>
      <c r="C119" s="1">
        <v>18</v>
      </c>
      <c r="D119" s="1" t="s">
        <v>184</v>
      </c>
      <c r="E119" s="4">
        <v>171996967.58579999</v>
      </c>
      <c r="F119" s="4">
        <v>0</v>
      </c>
      <c r="G119" s="4">
        <v>280528.59869999997</v>
      </c>
      <c r="H119" s="4">
        <v>5574801.9697000002</v>
      </c>
      <c r="I119" s="4">
        <v>46037691.000600003</v>
      </c>
      <c r="J119" s="5">
        <f t="shared" si="5"/>
        <v>223889989.1548</v>
      </c>
      <c r="K119" s="7"/>
      <c r="L119" s="142"/>
      <c r="M119" s="145"/>
      <c r="N119" s="8">
        <v>13</v>
      </c>
      <c r="O119" s="1" t="s">
        <v>566</v>
      </c>
      <c r="P119" s="4">
        <v>74887034.689500004</v>
      </c>
      <c r="Q119" s="4">
        <v>0</v>
      </c>
      <c r="R119" s="4">
        <v>122141.4261</v>
      </c>
      <c r="S119" s="4">
        <v>2427254.3542999998</v>
      </c>
      <c r="T119" s="4">
        <v>25548212.465700001</v>
      </c>
      <c r="U119" s="5">
        <f t="shared" si="6"/>
        <v>102984642.93560001</v>
      </c>
    </row>
    <row r="120" spans="1:21" ht="24.95" customHeight="1" x14ac:dyDescent="0.2">
      <c r="A120" s="150"/>
      <c r="B120" s="145"/>
      <c r="C120" s="1">
        <v>19</v>
      </c>
      <c r="D120" s="1" t="s">
        <v>185</v>
      </c>
      <c r="E120" s="4">
        <v>95726286.402500004</v>
      </c>
      <c r="F120" s="4">
        <v>0</v>
      </c>
      <c r="G120" s="4">
        <v>156130.43280000001</v>
      </c>
      <c r="H120" s="4">
        <v>3102700.5735999998</v>
      </c>
      <c r="I120" s="4">
        <v>29669257.9848</v>
      </c>
      <c r="J120" s="5">
        <f t="shared" si="5"/>
        <v>128654375.39369999</v>
      </c>
      <c r="K120" s="7"/>
      <c r="L120" s="142"/>
      <c r="M120" s="145"/>
      <c r="N120" s="8">
        <v>14</v>
      </c>
      <c r="O120" s="1" t="s">
        <v>567</v>
      </c>
      <c r="P120" s="4">
        <v>74569477.627299994</v>
      </c>
      <c r="Q120" s="4">
        <v>0</v>
      </c>
      <c r="R120" s="4">
        <v>121623.4877</v>
      </c>
      <c r="S120" s="4">
        <v>2416961.6277999999</v>
      </c>
      <c r="T120" s="4">
        <v>25695378.627</v>
      </c>
      <c r="U120" s="5">
        <f t="shared" si="6"/>
        <v>102803441.3698</v>
      </c>
    </row>
    <row r="121" spans="1:21" ht="24.95" customHeight="1" x14ac:dyDescent="0.2">
      <c r="A121" s="150"/>
      <c r="B121" s="146"/>
      <c r="C121" s="1">
        <v>20</v>
      </c>
      <c r="D121" s="1" t="s">
        <v>186</v>
      </c>
      <c r="E121" s="4">
        <v>107114912.7086</v>
      </c>
      <c r="F121" s="4">
        <v>0</v>
      </c>
      <c r="G121" s="4">
        <v>174705.38449999999</v>
      </c>
      <c r="H121" s="4">
        <v>3471831.1301000002</v>
      </c>
      <c r="I121" s="4">
        <v>34998700.986199997</v>
      </c>
      <c r="J121" s="5">
        <f t="shared" si="5"/>
        <v>145760150.2094</v>
      </c>
      <c r="K121" s="7"/>
      <c r="L121" s="142"/>
      <c r="M121" s="145"/>
      <c r="N121" s="8">
        <v>15</v>
      </c>
      <c r="O121" s="1" t="s">
        <v>568</v>
      </c>
      <c r="P121" s="4">
        <v>85145938.329400003</v>
      </c>
      <c r="Q121" s="4">
        <v>0</v>
      </c>
      <c r="R121" s="4">
        <v>138873.79</v>
      </c>
      <c r="S121" s="4">
        <v>2759768.1016000002</v>
      </c>
      <c r="T121" s="4">
        <v>28092471.622400001</v>
      </c>
      <c r="U121" s="5">
        <f t="shared" si="6"/>
        <v>116137051.84340002</v>
      </c>
    </row>
    <row r="122" spans="1:21" ht="24.95" customHeight="1" x14ac:dyDescent="0.2">
      <c r="A122" s="1"/>
      <c r="B122" s="147" t="s">
        <v>860</v>
      </c>
      <c r="C122" s="148"/>
      <c r="D122" s="149"/>
      <c r="E122" s="10">
        <f t="shared" ref="E122:J122" si="12">SUM(E102:E121)</f>
        <v>2511214855.7768998</v>
      </c>
      <c r="F122" s="10">
        <f t="shared" si="12"/>
        <v>0</v>
      </c>
      <c r="G122" s="10">
        <f t="shared" si="12"/>
        <v>4095813.9808</v>
      </c>
      <c r="H122" s="10">
        <f t="shared" si="12"/>
        <v>81394025.259899989</v>
      </c>
      <c r="I122" s="10">
        <f t="shared" si="12"/>
        <v>756737862.47309983</v>
      </c>
      <c r="J122" s="10">
        <f t="shared" si="12"/>
        <v>3353442557.4906998</v>
      </c>
      <c r="K122" s="7"/>
      <c r="L122" s="143"/>
      <c r="M122" s="146"/>
      <c r="N122" s="8">
        <v>16</v>
      </c>
      <c r="O122" s="1" t="s">
        <v>569</v>
      </c>
      <c r="P122" s="4">
        <v>103056049.25830001</v>
      </c>
      <c r="Q122" s="4">
        <v>0</v>
      </c>
      <c r="R122" s="4">
        <v>168085.34179999999</v>
      </c>
      <c r="S122" s="4">
        <v>3340274.3923999998</v>
      </c>
      <c r="T122" s="4">
        <v>29347030.158399999</v>
      </c>
      <c r="U122" s="5">
        <f t="shared" si="6"/>
        <v>135911439.15090001</v>
      </c>
    </row>
    <row r="123" spans="1:21" ht="24.95" customHeight="1" x14ac:dyDescent="0.2">
      <c r="A123" s="150">
        <v>6</v>
      </c>
      <c r="B123" s="144" t="s">
        <v>46</v>
      </c>
      <c r="C123" s="1">
        <v>1</v>
      </c>
      <c r="D123" s="1" t="s">
        <v>187</v>
      </c>
      <c r="E123" s="4">
        <v>121636937.2104</v>
      </c>
      <c r="F123" s="4">
        <v>0</v>
      </c>
      <c r="G123" s="4">
        <v>198390.9369</v>
      </c>
      <c r="H123" s="4">
        <v>3942522.0495000002</v>
      </c>
      <c r="I123" s="4">
        <v>37695414.348999999</v>
      </c>
      <c r="J123" s="5">
        <f t="shared" si="5"/>
        <v>163473264.5458</v>
      </c>
      <c r="K123" s="7"/>
      <c r="L123" s="14"/>
      <c r="M123" s="147" t="s">
        <v>878</v>
      </c>
      <c r="N123" s="148"/>
      <c r="O123" s="149"/>
      <c r="P123" s="10">
        <f t="shared" ref="P123:U123" si="13">SUM(P107:P122)</f>
        <v>1687735561.4054003</v>
      </c>
      <c r="Q123" s="10">
        <f t="shared" si="13"/>
        <v>0</v>
      </c>
      <c r="R123" s="10">
        <f t="shared" si="13"/>
        <v>2752711.8567999997</v>
      </c>
      <c r="S123" s="10">
        <f t="shared" si="13"/>
        <v>54703240.784600005</v>
      </c>
      <c r="T123" s="10">
        <f t="shared" si="13"/>
        <v>509418399.67169988</v>
      </c>
      <c r="U123" s="10">
        <f t="shared" si="13"/>
        <v>2254609913.7185001</v>
      </c>
    </row>
    <row r="124" spans="1:21" ht="24.95" customHeight="1" x14ac:dyDescent="0.2">
      <c r="A124" s="150"/>
      <c r="B124" s="145"/>
      <c r="C124" s="1">
        <v>2</v>
      </c>
      <c r="D124" s="1" t="s">
        <v>188</v>
      </c>
      <c r="E124" s="4">
        <v>139639834.57100001</v>
      </c>
      <c r="F124" s="4">
        <v>0</v>
      </c>
      <c r="G124" s="4">
        <v>227753.8242</v>
      </c>
      <c r="H124" s="4">
        <v>4526035.7536000004</v>
      </c>
      <c r="I124" s="4">
        <v>43613174.741800003</v>
      </c>
      <c r="J124" s="5">
        <f t="shared" si="5"/>
        <v>188006798.89060003</v>
      </c>
      <c r="K124" s="7"/>
      <c r="L124" s="141">
        <v>24</v>
      </c>
      <c r="M124" s="144" t="s">
        <v>64</v>
      </c>
      <c r="N124" s="8">
        <v>1</v>
      </c>
      <c r="O124" s="1" t="s">
        <v>570</v>
      </c>
      <c r="P124" s="4">
        <v>144619829.09540001</v>
      </c>
      <c r="Q124" s="4">
        <v>0</v>
      </c>
      <c r="R124" s="4">
        <v>235876.24</v>
      </c>
      <c r="S124" s="4">
        <v>4687448.3859000001</v>
      </c>
      <c r="T124" s="4">
        <v>274456163.68040001</v>
      </c>
      <c r="U124" s="5">
        <f t="shared" si="6"/>
        <v>423999317.40170002</v>
      </c>
    </row>
    <row r="125" spans="1:21" ht="24.95" customHeight="1" x14ac:dyDescent="0.2">
      <c r="A125" s="150"/>
      <c r="B125" s="145"/>
      <c r="C125" s="1">
        <v>3</v>
      </c>
      <c r="D125" s="1" t="s">
        <v>189</v>
      </c>
      <c r="E125" s="4">
        <v>92930458.232299998</v>
      </c>
      <c r="F125" s="4">
        <v>0</v>
      </c>
      <c r="G125" s="4">
        <v>151570.41190000001</v>
      </c>
      <c r="H125" s="4">
        <v>3012081.6016000002</v>
      </c>
      <c r="I125" s="4">
        <v>30211608.759799998</v>
      </c>
      <c r="J125" s="5">
        <f t="shared" si="5"/>
        <v>126305719.00560001</v>
      </c>
      <c r="K125" s="7"/>
      <c r="L125" s="142"/>
      <c r="M125" s="145"/>
      <c r="N125" s="8">
        <v>2</v>
      </c>
      <c r="O125" s="1" t="s">
        <v>571</v>
      </c>
      <c r="P125" s="4">
        <v>185889676.05239999</v>
      </c>
      <c r="Q125" s="4">
        <v>0</v>
      </c>
      <c r="R125" s="4">
        <v>303187.73100000003</v>
      </c>
      <c r="S125" s="4">
        <v>6025095.3650000002</v>
      </c>
      <c r="T125" s="4">
        <v>290024662.83789998</v>
      </c>
      <c r="U125" s="5">
        <f t="shared" si="6"/>
        <v>482242621.98629999</v>
      </c>
    </row>
    <row r="126" spans="1:21" ht="24.95" customHeight="1" x14ac:dyDescent="0.2">
      <c r="A126" s="150"/>
      <c r="B126" s="145"/>
      <c r="C126" s="1">
        <v>4</v>
      </c>
      <c r="D126" s="1" t="s">
        <v>190</v>
      </c>
      <c r="E126" s="4">
        <v>114587453.34980001</v>
      </c>
      <c r="F126" s="4">
        <v>0</v>
      </c>
      <c r="G126" s="4">
        <v>186893.1654</v>
      </c>
      <c r="H126" s="4">
        <v>3714032.6926000002</v>
      </c>
      <c r="I126" s="4">
        <v>33936878.0973</v>
      </c>
      <c r="J126" s="5">
        <f t="shared" si="5"/>
        <v>152425257.30509999</v>
      </c>
      <c r="K126" s="7"/>
      <c r="L126" s="142"/>
      <c r="M126" s="145"/>
      <c r="N126" s="8">
        <v>3</v>
      </c>
      <c r="O126" s="1" t="s">
        <v>572</v>
      </c>
      <c r="P126" s="4">
        <v>299782550.99910003</v>
      </c>
      <c r="Q126" s="4">
        <v>0</v>
      </c>
      <c r="R126" s="4">
        <v>488948.03279999999</v>
      </c>
      <c r="S126" s="4">
        <v>9716615.2359999996</v>
      </c>
      <c r="T126" s="4">
        <v>331251259.2726</v>
      </c>
      <c r="U126" s="5">
        <f t="shared" si="6"/>
        <v>641239373.54050004</v>
      </c>
    </row>
    <row r="127" spans="1:21" ht="24.95" customHeight="1" x14ac:dyDescent="0.2">
      <c r="A127" s="150"/>
      <c r="B127" s="145"/>
      <c r="C127" s="1">
        <v>5</v>
      </c>
      <c r="D127" s="1" t="s">
        <v>191</v>
      </c>
      <c r="E127" s="4">
        <v>120421423.2666</v>
      </c>
      <c r="F127" s="4">
        <v>0</v>
      </c>
      <c r="G127" s="4">
        <v>196408.4227</v>
      </c>
      <c r="H127" s="4">
        <v>3903124.5553000001</v>
      </c>
      <c r="I127" s="4">
        <v>37339618.103399999</v>
      </c>
      <c r="J127" s="5">
        <f t="shared" si="5"/>
        <v>161860574.34799999</v>
      </c>
      <c r="K127" s="7"/>
      <c r="L127" s="142"/>
      <c r="M127" s="145"/>
      <c r="N127" s="8">
        <v>4</v>
      </c>
      <c r="O127" s="1" t="s">
        <v>573</v>
      </c>
      <c r="P127" s="4">
        <v>117168063.22139999</v>
      </c>
      <c r="Q127" s="4">
        <v>0</v>
      </c>
      <c r="R127" s="4">
        <v>191102.16329999999</v>
      </c>
      <c r="S127" s="4">
        <v>3797675.9637000002</v>
      </c>
      <c r="T127" s="4">
        <v>264609921.02509999</v>
      </c>
      <c r="U127" s="5">
        <f t="shared" si="6"/>
        <v>385766762.37349999</v>
      </c>
    </row>
    <row r="128" spans="1:21" ht="24.95" customHeight="1" x14ac:dyDescent="0.2">
      <c r="A128" s="150"/>
      <c r="B128" s="145"/>
      <c r="C128" s="1">
        <v>6</v>
      </c>
      <c r="D128" s="1" t="s">
        <v>192</v>
      </c>
      <c r="E128" s="4">
        <v>118392952.6089</v>
      </c>
      <c r="F128" s="4">
        <v>0</v>
      </c>
      <c r="G128" s="4">
        <v>193099.96890000001</v>
      </c>
      <c r="H128" s="4">
        <v>3837377.3366999999</v>
      </c>
      <c r="I128" s="4">
        <v>37841052.593599997</v>
      </c>
      <c r="J128" s="5">
        <f t="shared" si="5"/>
        <v>160264482.5081</v>
      </c>
      <c r="K128" s="7"/>
      <c r="L128" s="142"/>
      <c r="M128" s="145"/>
      <c r="N128" s="8">
        <v>5</v>
      </c>
      <c r="O128" s="1" t="s">
        <v>574</v>
      </c>
      <c r="P128" s="4">
        <v>98508588.150199994</v>
      </c>
      <c r="Q128" s="4">
        <v>0</v>
      </c>
      <c r="R128" s="4">
        <v>160668.39189999999</v>
      </c>
      <c r="S128" s="4">
        <v>3192881.1242999998</v>
      </c>
      <c r="T128" s="4">
        <v>257609006.57300001</v>
      </c>
      <c r="U128" s="5">
        <f t="shared" si="6"/>
        <v>359471144.23940003</v>
      </c>
    </row>
    <row r="129" spans="1:21" ht="24.95" customHeight="1" x14ac:dyDescent="0.2">
      <c r="A129" s="150"/>
      <c r="B129" s="145"/>
      <c r="C129" s="1">
        <v>7</v>
      </c>
      <c r="D129" s="1" t="s">
        <v>193</v>
      </c>
      <c r="E129" s="4">
        <v>163567962.38870001</v>
      </c>
      <c r="F129" s="4">
        <v>0</v>
      </c>
      <c r="G129" s="4">
        <v>266780.81550000003</v>
      </c>
      <c r="H129" s="4">
        <v>5301599.2763999999</v>
      </c>
      <c r="I129" s="4">
        <v>47027096.3204</v>
      </c>
      <c r="J129" s="5">
        <f t="shared" si="5"/>
        <v>216163438.801</v>
      </c>
      <c r="K129" s="7"/>
      <c r="L129" s="142"/>
      <c r="M129" s="145"/>
      <c r="N129" s="8">
        <v>6</v>
      </c>
      <c r="O129" s="1" t="s">
        <v>575</v>
      </c>
      <c r="P129" s="4">
        <v>110128967.23649999</v>
      </c>
      <c r="Q129" s="4">
        <v>0</v>
      </c>
      <c r="R129" s="4">
        <v>179621.3345</v>
      </c>
      <c r="S129" s="4">
        <v>3569523.3007999999</v>
      </c>
      <c r="T129" s="4">
        <v>259257142.56819999</v>
      </c>
      <c r="U129" s="5">
        <f t="shared" si="6"/>
        <v>373135254.44</v>
      </c>
    </row>
    <row r="130" spans="1:21" ht="24.95" customHeight="1" x14ac:dyDescent="0.2">
      <c r="A130" s="150"/>
      <c r="B130" s="146"/>
      <c r="C130" s="1">
        <v>8</v>
      </c>
      <c r="D130" s="1" t="s">
        <v>194</v>
      </c>
      <c r="E130" s="4">
        <v>150979343.5072</v>
      </c>
      <c r="F130" s="4">
        <v>0</v>
      </c>
      <c r="G130" s="4">
        <v>246248.66510000001</v>
      </c>
      <c r="H130" s="4">
        <v>4893574.3075999999</v>
      </c>
      <c r="I130" s="4">
        <v>49383630.071800001</v>
      </c>
      <c r="J130" s="5">
        <f t="shared" si="5"/>
        <v>205502796.5517</v>
      </c>
      <c r="K130" s="7"/>
      <c r="L130" s="142"/>
      <c r="M130" s="145"/>
      <c r="N130" s="8">
        <v>7</v>
      </c>
      <c r="O130" s="1" t="s">
        <v>576</v>
      </c>
      <c r="P130" s="4">
        <v>101115217.1823</v>
      </c>
      <c r="Q130" s="4">
        <v>0</v>
      </c>
      <c r="R130" s="4">
        <v>164919.8273</v>
      </c>
      <c r="S130" s="4">
        <v>3277367.7340000002</v>
      </c>
      <c r="T130" s="4">
        <v>255112043.38409999</v>
      </c>
      <c r="U130" s="5">
        <f t="shared" si="6"/>
        <v>359669548.12769997</v>
      </c>
    </row>
    <row r="131" spans="1:21" ht="24.95" customHeight="1" x14ac:dyDescent="0.2">
      <c r="A131" s="1"/>
      <c r="B131" s="147" t="s">
        <v>861</v>
      </c>
      <c r="C131" s="148"/>
      <c r="D131" s="149"/>
      <c r="E131" s="10">
        <f t="shared" ref="E131:J131" si="14">SUM(E123:E130)</f>
        <v>1022156365.1349</v>
      </c>
      <c r="F131" s="10">
        <f t="shared" si="14"/>
        <v>0</v>
      </c>
      <c r="G131" s="10">
        <f t="shared" si="14"/>
        <v>1667146.2106000001</v>
      </c>
      <c r="H131" s="10">
        <f t="shared" si="14"/>
        <v>33130347.5733</v>
      </c>
      <c r="I131" s="10">
        <f t="shared" si="14"/>
        <v>317048473.03710002</v>
      </c>
      <c r="J131" s="10">
        <f t="shared" si="14"/>
        <v>1374002331.9559002</v>
      </c>
      <c r="K131" s="7"/>
      <c r="L131" s="142"/>
      <c r="M131" s="145"/>
      <c r="N131" s="8">
        <v>8</v>
      </c>
      <c r="O131" s="1" t="s">
        <v>577</v>
      </c>
      <c r="P131" s="4">
        <v>121984752.417</v>
      </c>
      <c r="Q131" s="4">
        <v>0</v>
      </c>
      <c r="R131" s="4">
        <v>198958.22659999999</v>
      </c>
      <c r="S131" s="4">
        <v>3953795.5092000002</v>
      </c>
      <c r="T131" s="4">
        <v>262499937.47319999</v>
      </c>
      <c r="U131" s="5">
        <f t="shared" si="6"/>
        <v>388637443.62599999</v>
      </c>
    </row>
    <row r="132" spans="1:21" ht="24.95" customHeight="1" x14ac:dyDescent="0.2">
      <c r="A132" s="150">
        <v>7</v>
      </c>
      <c r="B132" s="144" t="s">
        <v>47</v>
      </c>
      <c r="C132" s="1">
        <v>1</v>
      </c>
      <c r="D132" s="1" t="s">
        <v>195</v>
      </c>
      <c r="E132" s="4">
        <v>120303131.18539999</v>
      </c>
      <c r="F132" s="4">
        <f t="shared" ref="F132:F151" si="15">-6066891.24</f>
        <v>-6066891.2400000002</v>
      </c>
      <c r="G132" s="4">
        <v>196215.48730000001</v>
      </c>
      <c r="H132" s="4">
        <v>3899290.4473999999</v>
      </c>
      <c r="I132" s="4">
        <v>33485822.123399999</v>
      </c>
      <c r="J132" s="5">
        <f t="shared" si="5"/>
        <v>151817568.00349998</v>
      </c>
      <c r="K132" s="7"/>
      <c r="L132" s="142"/>
      <c r="M132" s="145"/>
      <c r="N132" s="8">
        <v>9</v>
      </c>
      <c r="O132" s="1" t="s">
        <v>578</v>
      </c>
      <c r="P132" s="4">
        <v>81453680.518999994</v>
      </c>
      <c r="Q132" s="4">
        <v>0</v>
      </c>
      <c r="R132" s="4">
        <v>132851.6844</v>
      </c>
      <c r="S132" s="4">
        <v>2640093.8631000002</v>
      </c>
      <c r="T132" s="4">
        <v>250672195.1728</v>
      </c>
      <c r="U132" s="5">
        <f t="shared" si="6"/>
        <v>334898821.23930001</v>
      </c>
    </row>
    <row r="133" spans="1:21" ht="24.95" customHeight="1" x14ac:dyDescent="0.2">
      <c r="A133" s="150"/>
      <c r="B133" s="145"/>
      <c r="C133" s="1">
        <v>2</v>
      </c>
      <c r="D133" s="1" t="s">
        <v>196</v>
      </c>
      <c r="E133" s="4">
        <v>106149310.46510001</v>
      </c>
      <c r="F133" s="4">
        <f t="shared" si="15"/>
        <v>-6066891.2400000002</v>
      </c>
      <c r="G133" s="4">
        <v>173130.4786</v>
      </c>
      <c r="H133" s="4">
        <v>3440533.8267000001</v>
      </c>
      <c r="I133" s="4">
        <v>29085491.394699998</v>
      </c>
      <c r="J133" s="5">
        <f t="shared" si="5"/>
        <v>132781574.9251</v>
      </c>
      <c r="K133" s="7"/>
      <c r="L133" s="142"/>
      <c r="M133" s="145"/>
      <c r="N133" s="8">
        <v>10</v>
      </c>
      <c r="O133" s="1" t="s">
        <v>579</v>
      </c>
      <c r="P133" s="4">
        <v>138886726.2511</v>
      </c>
      <c r="Q133" s="4">
        <v>0</v>
      </c>
      <c r="R133" s="4">
        <v>226525.49770000001</v>
      </c>
      <c r="S133" s="4">
        <v>4501625.8480000002</v>
      </c>
      <c r="T133" s="4">
        <v>272229502.85089999</v>
      </c>
      <c r="U133" s="5">
        <f t="shared" si="6"/>
        <v>415844380.44770002</v>
      </c>
    </row>
    <row r="134" spans="1:21" ht="24.95" customHeight="1" x14ac:dyDescent="0.2">
      <c r="A134" s="150"/>
      <c r="B134" s="145"/>
      <c r="C134" s="1">
        <v>3</v>
      </c>
      <c r="D134" s="1" t="s">
        <v>197</v>
      </c>
      <c r="E134" s="4">
        <v>102784091.47220001</v>
      </c>
      <c r="F134" s="4">
        <f t="shared" si="15"/>
        <v>-6066891.2400000002</v>
      </c>
      <c r="G134" s="4">
        <v>167641.77619999999</v>
      </c>
      <c r="H134" s="4">
        <v>3331459.6392999999</v>
      </c>
      <c r="I134" s="4">
        <v>27782734.030999999</v>
      </c>
      <c r="J134" s="5">
        <f t="shared" si="5"/>
        <v>127999035.67870001</v>
      </c>
      <c r="K134" s="7"/>
      <c r="L134" s="142"/>
      <c r="M134" s="145"/>
      <c r="N134" s="8">
        <v>11</v>
      </c>
      <c r="O134" s="1" t="s">
        <v>580</v>
      </c>
      <c r="P134" s="4">
        <v>120060704.12970001</v>
      </c>
      <c r="Q134" s="4">
        <v>0</v>
      </c>
      <c r="R134" s="4">
        <v>195820.08660000001</v>
      </c>
      <c r="S134" s="4">
        <v>3891432.8506</v>
      </c>
      <c r="T134" s="4">
        <v>264264750.74590001</v>
      </c>
      <c r="U134" s="5">
        <f t="shared" si="6"/>
        <v>388412707.81280005</v>
      </c>
    </row>
    <row r="135" spans="1:21" ht="24.95" customHeight="1" x14ac:dyDescent="0.2">
      <c r="A135" s="150"/>
      <c r="B135" s="145"/>
      <c r="C135" s="1">
        <v>4</v>
      </c>
      <c r="D135" s="1" t="s">
        <v>198</v>
      </c>
      <c r="E135" s="4">
        <v>121849196.9297</v>
      </c>
      <c r="F135" s="4">
        <f t="shared" si="15"/>
        <v>-6066891.2400000002</v>
      </c>
      <c r="G135" s="4">
        <v>198737.13440000001</v>
      </c>
      <c r="H135" s="4">
        <v>3949401.8561999998</v>
      </c>
      <c r="I135" s="4">
        <v>35210909.5612</v>
      </c>
      <c r="J135" s="5">
        <f t="shared" si="5"/>
        <v>155141354.24149999</v>
      </c>
      <c r="K135" s="7"/>
      <c r="L135" s="142"/>
      <c r="M135" s="145"/>
      <c r="N135" s="8">
        <v>12</v>
      </c>
      <c r="O135" s="1" t="s">
        <v>581</v>
      </c>
      <c r="P135" s="4">
        <v>165077513.25979999</v>
      </c>
      <c r="Q135" s="4">
        <v>0</v>
      </c>
      <c r="R135" s="4">
        <v>269242.90649999998</v>
      </c>
      <c r="S135" s="4">
        <v>5350527.1574999997</v>
      </c>
      <c r="T135" s="4">
        <v>279712197.22799999</v>
      </c>
      <c r="U135" s="5">
        <f t="shared" si="6"/>
        <v>450409480.55180001</v>
      </c>
    </row>
    <row r="136" spans="1:21" ht="24.95" customHeight="1" x14ac:dyDescent="0.2">
      <c r="A136" s="150"/>
      <c r="B136" s="145"/>
      <c r="C136" s="1">
        <v>5</v>
      </c>
      <c r="D136" s="1" t="s">
        <v>199</v>
      </c>
      <c r="E136" s="4">
        <v>158141286.26699999</v>
      </c>
      <c r="F136" s="4">
        <f t="shared" si="15"/>
        <v>-6066891.2400000002</v>
      </c>
      <c r="G136" s="4">
        <v>257929.85800000001</v>
      </c>
      <c r="H136" s="4">
        <v>5125708.7061000001</v>
      </c>
      <c r="I136" s="4">
        <v>45990709.337800004</v>
      </c>
      <c r="J136" s="5">
        <f t="shared" si="5"/>
        <v>203448742.92889997</v>
      </c>
      <c r="K136" s="7"/>
      <c r="L136" s="142"/>
      <c r="M136" s="145"/>
      <c r="N136" s="8">
        <v>13</v>
      </c>
      <c r="O136" s="1" t="s">
        <v>582</v>
      </c>
      <c r="P136" s="4">
        <v>178603202.93450001</v>
      </c>
      <c r="Q136" s="4">
        <v>0</v>
      </c>
      <c r="R136" s="4">
        <v>291303.42790000001</v>
      </c>
      <c r="S136" s="4">
        <v>5788924.6623999998</v>
      </c>
      <c r="T136" s="4">
        <v>288725100.20910001</v>
      </c>
      <c r="U136" s="5">
        <f t="shared" si="6"/>
        <v>473408531.23390001</v>
      </c>
    </row>
    <row r="137" spans="1:21" ht="24.95" customHeight="1" x14ac:dyDescent="0.2">
      <c r="A137" s="150"/>
      <c r="B137" s="145"/>
      <c r="C137" s="1">
        <v>6</v>
      </c>
      <c r="D137" s="1" t="s">
        <v>200</v>
      </c>
      <c r="E137" s="4">
        <v>129203412.961</v>
      </c>
      <c r="F137" s="4">
        <f t="shared" si="15"/>
        <v>-6066891.2400000002</v>
      </c>
      <c r="G137" s="4">
        <v>210731.92679999999</v>
      </c>
      <c r="H137" s="4">
        <v>4187768.2565000001</v>
      </c>
      <c r="I137" s="4">
        <v>34369027.443499997</v>
      </c>
      <c r="J137" s="5">
        <f t="shared" ref="J137:J200" si="16">E137+F137+G137+H137+I137</f>
        <v>161904049.34780002</v>
      </c>
      <c r="K137" s="7"/>
      <c r="L137" s="142"/>
      <c r="M137" s="145"/>
      <c r="N137" s="8">
        <v>14</v>
      </c>
      <c r="O137" s="1" t="s">
        <v>583</v>
      </c>
      <c r="P137" s="4">
        <v>96144865.687700003</v>
      </c>
      <c r="Q137" s="4">
        <v>0</v>
      </c>
      <c r="R137" s="4">
        <v>156813.13930000001</v>
      </c>
      <c r="S137" s="4">
        <v>3116267.6535999998</v>
      </c>
      <c r="T137" s="4">
        <v>257058609.29679999</v>
      </c>
      <c r="U137" s="5">
        <f t="shared" ref="U137:U200" si="17">P137+Q137+R137+S137+T137</f>
        <v>356476555.77740002</v>
      </c>
    </row>
    <row r="138" spans="1:21" ht="24.95" customHeight="1" x14ac:dyDescent="0.2">
      <c r="A138" s="150"/>
      <c r="B138" s="145"/>
      <c r="C138" s="1">
        <v>7</v>
      </c>
      <c r="D138" s="1" t="s">
        <v>201</v>
      </c>
      <c r="E138" s="4">
        <v>122561498.1339</v>
      </c>
      <c r="F138" s="4">
        <f t="shared" si="15"/>
        <v>-6066891.2400000002</v>
      </c>
      <c r="G138" s="4">
        <v>199898.90410000001</v>
      </c>
      <c r="H138" s="4">
        <v>3972489.1129999999</v>
      </c>
      <c r="I138" s="4">
        <v>32427739.788600001</v>
      </c>
      <c r="J138" s="5">
        <f t="shared" si="16"/>
        <v>153094734.69960001</v>
      </c>
      <c r="K138" s="7"/>
      <c r="L138" s="142"/>
      <c r="M138" s="145"/>
      <c r="N138" s="8">
        <v>15</v>
      </c>
      <c r="O138" s="1" t="s">
        <v>584</v>
      </c>
      <c r="P138" s="4">
        <v>116014221.5272</v>
      </c>
      <c r="Q138" s="4">
        <v>0</v>
      </c>
      <c r="R138" s="4">
        <v>189220.2371</v>
      </c>
      <c r="S138" s="4">
        <v>3760277.4035</v>
      </c>
      <c r="T138" s="4">
        <v>264578945.986</v>
      </c>
      <c r="U138" s="5">
        <f t="shared" si="17"/>
        <v>384542665.15380001</v>
      </c>
    </row>
    <row r="139" spans="1:21" ht="24.95" customHeight="1" x14ac:dyDescent="0.2">
      <c r="A139" s="150"/>
      <c r="B139" s="145"/>
      <c r="C139" s="1">
        <v>8</v>
      </c>
      <c r="D139" s="1" t="s">
        <v>202</v>
      </c>
      <c r="E139" s="4">
        <v>105323530.0625</v>
      </c>
      <c r="F139" s="4">
        <f t="shared" si="15"/>
        <v>-6066891.2400000002</v>
      </c>
      <c r="G139" s="4">
        <v>171783.62340000001</v>
      </c>
      <c r="H139" s="4">
        <v>3413768.4582000002</v>
      </c>
      <c r="I139" s="4">
        <v>29545394.330200002</v>
      </c>
      <c r="J139" s="5">
        <f t="shared" si="16"/>
        <v>132387585.2343</v>
      </c>
      <c r="K139" s="7"/>
      <c r="L139" s="142"/>
      <c r="M139" s="145"/>
      <c r="N139" s="8">
        <v>16</v>
      </c>
      <c r="O139" s="1" t="s">
        <v>585</v>
      </c>
      <c r="P139" s="4">
        <v>173682005.7597</v>
      </c>
      <c r="Q139" s="4">
        <v>0</v>
      </c>
      <c r="R139" s="4">
        <v>283276.91110000003</v>
      </c>
      <c r="S139" s="4">
        <v>5629417.7822000002</v>
      </c>
      <c r="T139" s="4">
        <v>286476006.7841</v>
      </c>
      <c r="U139" s="5">
        <f t="shared" si="17"/>
        <v>466070707.23710001</v>
      </c>
    </row>
    <row r="140" spans="1:21" ht="24.95" customHeight="1" x14ac:dyDescent="0.2">
      <c r="A140" s="150"/>
      <c r="B140" s="145"/>
      <c r="C140" s="1">
        <v>9</v>
      </c>
      <c r="D140" s="1" t="s">
        <v>203</v>
      </c>
      <c r="E140" s="4">
        <v>133050783.3584</v>
      </c>
      <c r="F140" s="4">
        <f t="shared" si="15"/>
        <v>-6066891.2400000002</v>
      </c>
      <c r="G140" s="4">
        <v>217007.02249999999</v>
      </c>
      <c r="H140" s="4">
        <v>4312470.0367999999</v>
      </c>
      <c r="I140" s="4">
        <v>36669167.1774</v>
      </c>
      <c r="J140" s="5">
        <f t="shared" si="16"/>
        <v>168182536.35510001</v>
      </c>
      <c r="K140" s="7"/>
      <c r="L140" s="142"/>
      <c r="M140" s="145"/>
      <c r="N140" s="8">
        <v>17</v>
      </c>
      <c r="O140" s="1" t="s">
        <v>586</v>
      </c>
      <c r="P140" s="4">
        <v>168526950.83860001</v>
      </c>
      <c r="Q140" s="4">
        <v>0</v>
      </c>
      <c r="R140" s="4">
        <v>274868.97019999998</v>
      </c>
      <c r="S140" s="4">
        <v>5462331.0554</v>
      </c>
      <c r="T140" s="4">
        <v>284049536.11699998</v>
      </c>
      <c r="U140" s="5">
        <f t="shared" si="17"/>
        <v>458313686.98119998</v>
      </c>
    </row>
    <row r="141" spans="1:21" ht="24.95" customHeight="1" x14ac:dyDescent="0.2">
      <c r="A141" s="150"/>
      <c r="B141" s="145"/>
      <c r="C141" s="1">
        <v>10</v>
      </c>
      <c r="D141" s="1" t="s">
        <v>204</v>
      </c>
      <c r="E141" s="4">
        <v>125881124.2992</v>
      </c>
      <c r="F141" s="4">
        <f t="shared" si="15"/>
        <v>-6066891.2400000002</v>
      </c>
      <c r="G141" s="4">
        <v>205313.24419999999</v>
      </c>
      <c r="H141" s="4">
        <v>4080085.5359999998</v>
      </c>
      <c r="I141" s="4">
        <v>36735423.2029</v>
      </c>
      <c r="J141" s="5">
        <f t="shared" si="16"/>
        <v>160835055.04230002</v>
      </c>
      <c r="K141" s="7"/>
      <c r="L141" s="142"/>
      <c r="M141" s="145"/>
      <c r="N141" s="8">
        <v>18</v>
      </c>
      <c r="O141" s="1" t="s">
        <v>587</v>
      </c>
      <c r="P141" s="4">
        <v>172080110.41159999</v>
      </c>
      <c r="Q141" s="4">
        <v>0</v>
      </c>
      <c r="R141" s="4">
        <v>280664.20539999998</v>
      </c>
      <c r="S141" s="4">
        <v>5577496.8125</v>
      </c>
      <c r="T141" s="4">
        <v>285677323.03939998</v>
      </c>
      <c r="U141" s="5">
        <f t="shared" si="17"/>
        <v>463615594.46889997</v>
      </c>
    </row>
    <row r="142" spans="1:21" ht="24.95" customHeight="1" x14ac:dyDescent="0.2">
      <c r="A142" s="150"/>
      <c r="B142" s="145"/>
      <c r="C142" s="1">
        <v>11</v>
      </c>
      <c r="D142" s="1" t="s">
        <v>205</v>
      </c>
      <c r="E142" s="4">
        <v>144125486.06369999</v>
      </c>
      <c r="F142" s="4">
        <f t="shared" si="15"/>
        <v>-6066891.2400000002</v>
      </c>
      <c r="G142" s="4">
        <v>235069.962</v>
      </c>
      <c r="H142" s="4">
        <v>4671425.6354</v>
      </c>
      <c r="I142" s="4">
        <v>38334526.961199999</v>
      </c>
      <c r="J142" s="5">
        <f t="shared" si="16"/>
        <v>181299617.38229999</v>
      </c>
      <c r="K142" s="7"/>
      <c r="L142" s="142"/>
      <c r="M142" s="145"/>
      <c r="N142" s="8">
        <v>19</v>
      </c>
      <c r="O142" s="1" t="s">
        <v>588</v>
      </c>
      <c r="P142" s="4">
        <v>133087875.11390001</v>
      </c>
      <c r="Q142" s="4">
        <v>0</v>
      </c>
      <c r="R142" s="4">
        <v>217067.51949999999</v>
      </c>
      <c r="S142" s="4">
        <v>4313672.2626</v>
      </c>
      <c r="T142" s="4">
        <v>270478996.43489999</v>
      </c>
      <c r="U142" s="5">
        <f t="shared" si="17"/>
        <v>408097611.33089995</v>
      </c>
    </row>
    <row r="143" spans="1:21" ht="24.95" customHeight="1" x14ac:dyDescent="0.2">
      <c r="A143" s="150"/>
      <c r="B143" s="145"/>
      <c r="C143" s="1">
        <v>12</v>
      </c>
      <c r="D143" s="1" t="s">
        <v>206</v>
      </c>
      <c r="E143" s="4">
        <v>110679884.1619</v>
      </c>
      <c r="F143" s="4">
        <f t="shared" si="15"/>
        <v>-6066891.2400000002</v>
      </c>
      <c r="G143" s="4">
        <v>180519.88500000001</v>
      </c>
      <c r="H143" s="4">
        <v>3587379.7363</v>
      </c>
      <c r="I143" s="4">
        <v>32803885.107000001</v>
      </c>
      <c r="J143" s="5">
        <f t="shared" si="16"/>
        <v>141184777.65020001</v>
      </c>
      <c r="K143" s="7"/>
      <c r="L143" s="143"/>
      <c r="M143" s="146"/>
      <c r="N143" s="8">
        <v>20</v>
      </c>
      <c r="O143" s="1" t="s">
        <v>589</v>
      </c>
      <c r="P143" s="4">
        <v>152235594.61570001</v>
      </c>
      <c r="Q143" s="4">
        <v>0</v>
      </c>
      <c r="R143" s="4">
        <v>248297.6219</v>
      </c>
      <c r="S143" s="4">
        <v>4934292.1834000004</v>
      </c>
      <c r="T143" s="4">
        <v>277514497.36570001</v>
      </c>
      <c r="U143" s="5">
        <f t="shared" si="17"/>
        <v>434932681.78670001</v>
      </c>
    </row>
    <row r="144" spans="1:21" ht="24.95" customHeight="1" x14ac:dyDescent="0.2">
      <c r="A144" s="150"/>
      <c r="B144" s="145"/>
      <c r="C144" s="1">
        <v>13</v>
      </c>
      <c r="D144" s="1" t="s">
        <v>207</v>
      </c>
      <c r="E144" s="4">
        <v>132952555.4008</v>
      </c>
      <c r="F144" s="4">
        <f t="shared" si="15"/>
        <v>-6066891.2400000002</v>
      </c>
      <c r="G144" s="4">
        <v>216846.8118</v>
      </c>
      <c r="H144" s="4">
        <v>4309286.2515000002</v>
      </c>
      <c r="I144" s="4">
        <v>41716848.443899997</v>
      </c>
      <c r="J144" s="5">
        <f t="shared" si="16"/>
        <v>173128645.66800001</v>
      </c>
      <c r="K144" s="7"/>
      <c r="L144" s="14"/>
      <c r="M144" s="147" t="s">
        <v>879</v>
      </c>
      <c r="N144" s="148"/>
      <c r="O144" s="149"/>
      <c r="P144" s="10">
        <f t="shared" ref="P144:U144" si="18">SUM(P124:P143)</f>
        <v>2875051095.4028006</v>
      </c>
      <c r="Q144" s="4">
        <f t="shared" si="18"/>
        <v>0</v>
      </c>
      <c r="R144" s="10">
        <f t="shared" si="18"/>
        <v>4689234.1550000003</v>
      </c>
      <c r="S144" s="10">
        <f t="shared" si="18"/>
        <v>93186762.153699994</v>
      </c>
      <c r="T144" s="10">
        <f t="shared" si="18"/>
        <v>5476257798.0451002</v>
      </c>
      <c r="U144" s="10">
        <f t="shared" si="18"/>
        <v>8449184889.7565994</v>
      </c>
    </row>
    <row r="145" spans="1:21" ht="24.95" customHeight="1" x14ac:dyDescent="0.2">
      <c r="A145" s="150"/>
      <c r="B145" s="145"/>
      <c r="C145" s="1">
        <v>14</v>
      </c>
      <c r="D145" s="1" t="s">
        <v>208</v>
      </c>
      <c r="E145" s="4">
        <v>98212584.670599997</v>
      </c>
      <c r="F145" s="4">
        <f t="shared" si="15"/>
        <v>-6066891.2400000002</v>
      </c>
      <c r="G145" s="4">
        <v>160185.60759999999</v>
      </c>
      <c r="H145" s="4">
        <v>3183286.9972000001</v>
      </c>
      <c r="I145" s="4">
        <v>27927886.120299999</v>
      </c>
      <c r="J145" s="5">
        <f t="shared" si="16"/>
        <v>123417052.1557</v>
      </c>
      <c r="K145" s="7"/>
      <c r="L145" s="141">
        <v>25</v>
      </c>
      <c r="M145" s="144" t="s">
        <v>65</v>
      </c>
      <c r="N145" s="8">
        <v>1</v>
      </c>
      <c r="O145" s="1" t="s">
        <v>590</v>
      </c>
      <c r="P145" s="4">
        <v>99607946.135600001</v>
      </c>
      <c r="Q145" s="4">
        <f t="shared" ref="Q145:Q156" si="19">-3018317.48</f>
        <v>-3018317.48</v>
      </c>
      <c r="R145" s="4">
        <v>162461.4546</v>
      </c>
      <c r="S145" s="4">
        <v>3228513.7470999998</v>
      </c>
      <c r="T145" s="4">
        <v>28937532.746800002</v>
      </c>
      <c r="U145" s="5">
        <f t="shared" si="17"/>
        <v>128918136.6041</v>
      </c>
    </row>
    <row r="146" spans="1:21" ht="24.95" customHeight="1" x14ac:dyDescent="0.2">
      <c r="A146" s="150"/>
      <c r="B146" s="145"/>
      <c r="C146" s="1">
        <v>15</v>
      </c>
      <c r="D146" s="1" t="s">
        <v>209</v>
      </c>
      <c r="E146" s="4">
        <v>103174398.3557</v>
      </c>
      <c r="F146" s="4">
        <f t="shared" si="15"/>
        <v>-6066891.2400000002</v>
      </c>
      <c r="G146" s="4">
        <v>168278.3702</v>
      </c>
      <c r="H146" s="4">
        <v>3344110.3483000002</v>
      </c>
      <c r="I146" s="4">
        <v>30001130.219999999</v>
      </c>
      <c r="J146" s="5">
        <f t="shared" si="16"/>
        <v>130621026.05419999</v>
      </c>
      <c r="K146" s="7"/>
      <c r="L146" s="142"/>
      <c r="M146" s="145"/>
      <c r="N146" s="8">
        <v>2</v>
      </c>
      <c r="O146" s="1" t="s">
        <v>591</v>
      </c>
      <c r="P146" s="4">
        <v>112276140.5246</v>
      </c>
      <c r="Q146" s="4">
        <f t="shared" si="19"/>
        <v>-3018317.48</v>
      </c>
      <c r="R146" s="4">
        <v>183123.39350000001</v>
      </c>
      <c r="S146" s="4">
        <v>3639117.9341000002</v>
      </c>
      <c r="T146" s="4">
        <v>28878082.8959</v>
      </c>
      <c r="U146" s="5">
        <f t="shared" si="17"/>
        <v>141958147.26809999</v>
      </c>
    </row>
    <row r="147" spans="1:21" ht="24.95" customHeight="1" x14ac:dyDescent="0.2">
      <c r="A147" s="150"/>
      <c r="B147" s="145"/>
      <c r="C147" s="1">
        <v>16</v>
      </c>
      <c r="D147" s="1" t="s">
        <v>210</v>
      </c>
      <c r="E147" s="4">
        <v>94107633.7315</v>
      </c>
      <c r="F147" s="4">
        <f t="shared" si="15"/>
        <v>-6066891.2400000002</v>
      </c>
      <c r="G147" s="4">
        <v>153490.39569999999</v>
      </c>
      <c r="H147" s="4">
        <v>3050236.4619999998</v>
      </c>
      <c r="I147" s="4">
        <v>26026810.455600001</v>
      </c>
      <c r="J147" s="5">
        <f t="shared" si="16"/>
        <v>117271279.8048</v>
      </c>
      <c r="K147" s="7"/>
      <c r="L147" s="142"/>
      <c r="M147" s="145"/>
      <c r="N147" s="8">
        <v>3</v>
      </c>
      <c r="O147" s="1" t="s">
        <v>592</v>
      </c>
      <c r="P147" s="4">
        <v>114960801.17900001</v>
      </c>
      <c r="Q147" s="4">
        <f t="shared" si="19"/>
        <v>-3018317.48</v>
      </c>
      <c r="R147" s="4">
        <v>187502.09909999999</v>
      </c>
      <c r="S147" s="4">
        <v>3726133.7211000002</v>
      </c>
      <c r="T147" s="4">
        <v>30755545.302000001</v>
      </c>
      <c r="U147" s="5">
        <f t="shared" si="17"/>
        <v>146611664.82120001</v>
      </c>
    </row>
    <row r="148" spans="1:21" ht="24.95" customHeight="1" x14ac:dyDescent="0.2">
      <c r="A148" s="150"/>
      <c r="B148" s="145"/>
      <c r="C148" s="1">
        <v>17</v>
      </c>
      <c r="D148" s="1" t="s">
        <v>211</v>
      </c>
      <c r="E148" s="4">
        <v>119074905.3915</v>
      </c>
      <c r="F148" s="4">
        <f t="shared" si="15"/>
        <v>-6066891.2400000002</v>
      </c>
      <c r="G148" s="4">
        <v>194212.24</v>
      </c>
      <c r="H148" s="4">
        <v>3859480.9341000002</v>
      </c>
      <c r="I148" s="4">
        <v>32885350.848900001</v>
      </c>
      <c r="J148" s="5">
        <f t="shared" si="16"/>
        <v>149947058.17449999</v>
      </c>
      <c r="K148" s="7"/>
      <c r="L148" s="142"/>
      <c r="M148" s="145"/>
      <c r="N148" s="8">
        <v>4</v>
      </c>
      <c r="O148" s="1" t="s">
        <v>593</v>
      </c>
      <c r="P148" s="4">
        <v>135638079.12889999</v>
      </c>
      <c r="Q148" s="4">
        <f t="shared" si="19"/>
        <v>-3018317.48</v>
      </c>
      <c r="R148" s="4">
        <v>221226.92509999999</v>
      </c>
      <c r="S148" s="4">
        <v>4396330.0126999998</v>
      </c>
      <c r="T148" s="4">
        <v>35330266.890100002</v>
      </c>
      <c r="U148" s="5">
        <f t="shared" si="17"/>
        <v>172567585.47679999</v>
      </c>
    </row>
    <row r="149" spans="1:21" ht="24.95" customHeight="1" x14ac:dyDescent="0.2">
      <c r="A149" s="150"/>
      <c r="B149" s="145"/>
      <c r="C149" s="1">
        <v>18</v>
      </c>
      <c r="D149" s="1" t="s">
        <v>212</v>
      </c>
      <c r="E149" s="4">
        <v>111585286.2139</v>
      </c>
      <c r="F149" s="4">
        <f t="shared" si="15"/>
        <v>-6066891.2400000002</v>
      </c>
      <c r="G149" s="4">
        <v>181996.60389999999</v>
      </c>
      <c r="H149" s="4">
        <v>3616725.8185000001</v>
      </c>
      <c r="I149" s="4">
        <v>33330599.673900001</v>
      </c>
      <c r="J149" s="5">
        <f t="shared" si="16"/>
        <v>142647717.0702</v>
      </c>
      <c r="K149" s="7"/>
      <c r="L149" s="142"/>
      <c r="M149" s="145"/>
      <c r="N149" s="8">
        <v>5</v>
      </c>
      <c r="O149" s="1" t="s">
        <v>594</v>
      </c>
      <c r="P149" s="4">
        <v>96851425.591600001</v>
      </c>
      <c r="Q149" s="4">
        <f t="shared" si="19"/>
        <v>-3018317.48</v>
      </c>
      <c r="R149" s="4">
        <v>157965.54490000001</v>
      </c>
      <c r="S149" s="4">
        <v>3139168.8221999998</v>
      </c>
      <c r="T149" s="4">
        <v>26563914.108399998</v>
      </c>
      <c r="U149" s="5">
        <f t="shared" si="17"/>
        <v>123694156.5871</v>
      </c>
    </row>
    <row r="150" spans="1:21" ht="24.95" customHeight="1" x14ac:dyDescent="0.2">
      <c r="A150" s="150"/>
      <c r="B150" s="145"/>
      <c r="C150" s="1">
        <v>19</v>
      </c>
      <c r="D150" s="1" t="s">
        <v>213</v>
      </c>
      <c r="E150" s="4">
        <v>130686909.9393</v>
      </c>
      <c r="F150" s="4">
        <f t="shared" si="15"/>
        <v>-6066891.2400000002</v>
      </c>
      <c r="G150" s="4">
        <v>213151.52369999999</v>
      </c>
      <c r="H150" s="4">
        <v>4235851.6732000001</v>
      </c>
      <c r="I150" s="4">
        <v>39235233.873000003</v>
      </c>
      <c r="J150" s="5">
        <f t="shared" si="16"/>
        <v>168304255.7692</v>
      </c>
      <c r="K150" s="7"/>
      <c r="L150" s="142"/>
      <c r="M150" s="145"/>
      <c r="N150" s="8">
        <v>6</v>
      </c>
      <c r="O150" s="1" t="s">
        <v>595</v>
      </c>
      <c r="P150" s="4">
        <v>91072718.513400003</v>
      </c>
      <c r="Q150" s="4">
        <f t="shared" si="19"/>
        <v>-3018317.48</v>
      </c>
      <c r="R150" s="4">
        <v>148540.42170000001</v>
      </c>
      <c r="S150" s="4">
        <v>2951868.1502</v>
      </c>
      <c r="T150" s="4">
        <v>27495318.256200001</v>
      </c>
      <c r="U150" s="5">
        <f t="shared" si="17"/>
        <v>118650127.86149999</v>
      </c>
    </row>
    <row r="151" spans="1:21" ht="24.95" customHeight="1" x14ac:dyDescent="0.2">
      <c r="A151" s="150"/>
      <c r="B151" s="145"/>
      <c r="C151" s="1">
        <v>20</v>
      </c>
      <c r="D151" s="1" t="s">
        <v>214</v>
      </c>
      <c r="E151" s="4">
        <v>90576189.557999998</v>
      </c>
      <c r="F151" s="4">
        <f t="shared" si="15"/>
        <v>-6066891.2400000002</v>
      </c>
      <c r="G151" s="4">
        <v>147730.57860000001</v>
      </c>
      <c r="H151" s="4">
        <v>2935774.5490999999</v>
      </c>
      <c r="I151" s="4">
        <v>26583249.947999999</v>
      </c>
      <c r="J151" s="5">
        <f t="shared" si="16"/>
        <v>114176053.3937</v>
      </c>
      <c r="K151" s="7"/>
      <c r="L151" s="142"/>
      <c r="M151" s="145"/>
      <c r="N151" s="8">
        <v>7</v>
      </c>
      <c r="O151" s="1" t="s">
        <v>596</v>
      </c>
      <c r="P151" s="4">
        <v>104058760.8136</v>
      </c>
      <c r="Q151" s="4">
        <f t="shared" si="19"/>
        <v>-3018317.48</v>
      </c>
      <c r="R151" s="4">
        <v>169720.7733</v>
      </c>
      <c r="S151" s="4">
        <v>3372774.4907</v>
      </c>
      <c r="T151" s="4">
        <v>28681884.4978</v>
      </c>
      <c r="U151" s="5">
        <f t="shared" si="17"/>
        <v>133264823.09540001</v>
      </c>
    </row>
    <row r="152" spans="1:21" ht="24.95" customHeight="1" x14ac:dyDescent="0.2">
      <c r="A152" s="150"/>
      <c r="B152" s="145"/>
      <c r="C152" s="1">
        <v>21</v>
      </c>
      <c r="D152" s="1" t="s">
        <v>215</v>
      </c>
      <c r="E152" s="4">
        <v>123846937.7861</v>
      </c>
      <c r="F152" s="4">
        <f>-6066891.24</f>
        <v>-6066891.2400000002</v>
      </c>
      <c r="G152" s="4">
        <v>201995.46770000001</v>
      </c>
      <c r="H152" s="4">
        <v>4014153.054</v>
      </c>
      <c r="I152" s="4">
        <v>36128284.655400001</v>
      </c>
      <c r="J152" s="5">
        <f t="shared" si="16"/>
        <v>158124479.72320002</v>
      </c>
      <c r="K152" s="7"/>
      <c r="L152" s="142"/>
      <c r="M152" s="145"/>
      <c r="N152" s="8">
        <v>8</v>
      </c>
      <c r="O152" s="1" t="s">
        <v>597</v>
      </c>
      <c r="P152" s="4">
        <v>162826867.6049</v>
      </c>
      <c r="Q152" s="4">
        <f t="shared" si="19"/>
        <v>-3018317.48</v>
      </c>
      <c r="R152" s="4">
        <v>265572.0833</v>
      </c>
      <c r="S152" s="4">
        <v>5277578.7560999999</v>
      </c>
      <c r="T152" s="4">
        <v>44027932.8697</v>
      </c>
      <c r="U152" s="5">
        <f t="shared" si="17"/>
        <v>209379633.83399999</v>
      </c>
    </row>
    <row r="153" spans="1:21" ht="24.95" customHeight="1" x14ac:dyDescent="0.2">
      <c r="A153" s="150"/>
      <c r="B153" s="145"/>
      <c r="C153" s="1">
        <v>22</v>
      </c>
      <c r="D153" s="1" t="s">
        <v>216</v>
      </c>
      <c r="E153" s="4">
        <v>120592008.8537</v>
      </c>
      <c r="F153" s="4">
        <f>-6066891.24</f>
        <v>-6066891.2400000002</v>
      </c>
      <c r="G153" s="4">
        <v>196686.64939999999</v>
      </c>
      <c r="H153" s="4">
        <v>3908653.6113</v>
      </c>
      <c r="I153" s="4">
        <v>34142756.866099998</v>
      </c>
      <c r="J153" s="5">
        <f t="shared" si="16"/>
        <v>152773214.7405</v>
      </c>
      <c r="K153" s="7"/>
      <c r="L153" s="142"/>
      <c r="M153" s="145"/>
      <c r="N153" s="8">
        <v>9</v>
      </c>
      <c r="O153" s="1" t="s">
        <v>79</v>
      </c>
      <c r="P153" s="4">
        <v>150898911.9368</v>
      </c>
      <c r="Q153" s="4">
        <f t="shared" si="19"/>
        <v>-3018317.48</v>
      </c>
      <c r="R153" s="4">
        <v>246117.48050000001</v>
      </c>
      <c r="S153" s="4">
        <v>4890967.3426000001</v>
      </c>
      <c r="T153" s="4">
        <v>34243918.095799997</v>
      </c>
      <c r="U153" s="5">
        <f t="shared" si="17"/>
        <v>187261597.3757</v>
      </c>
    </row>
    <row r="154" spans="1:21" ht="24.95" customHeight="1" x14ac:dyDescent="0.2">
      <c r="A154" s="150"/>
      <c r="B154" s="146"/>
      <c r="C154" s="1">
        <v>23</v>
      </c>
      <c r="D154" s="1" t="s">
        <v>217</v>
      </c>
      <c r="E154" s="4">
        <v>127728275.37019999</v>
      </c>
      <c r="F154" s="4">
        <f>-6066891.24</f>
        <v>-6066891.2400000002</v>
      </c>
      <c r="G154" s="4">
        <v>208325.96410000001</v>
      </c>
      <c r="H154" s="4">
        <v>4139955.7859</v>
      </c>
      <c r="I154" s="4">
        <v>37044340.185199998</v>
      </c>
      <c r="J154" s="5">
        <f t="shared" si="16"/>
        <v>163054006.0654</v>
      </c>
      <c r="K154" s="7"/>
      <c r="L154" s="142"/>
      <c r="M154" s="145"/>
      <c r="N154" s="8">
        <v>10</v>
      </c>
      <c r="O154" s="1" t="s">
        <v>598</v>
      </c>
      <c r="P154" s="4">
        <v>115435370.18780001</v>
      </c>
      <c r="Q154" s="4">
        <f t="shared" si="19"/>
        <v>-3018317.48</v>
      </c>
      <c r="R154" s="4">
        <v>188276.12539999999</v>
      </c>
      <c r="S154" s="4">
        <v>3741515.5518999998</v>
      </c>
      <c r="T154" s="4">
        <v>31416855.442600001</v>
      </c>
      <c r="U154" s="5">
        <f t="shared" si="17"/>
        <v>147763699.82770002</v>
      </c>
    </row>
    <row r="155" spans="1:21" ht="24.95" customHeight="1" x14ac:dyDescent="0.2">
      <c r="A155" s="1"/>
      <c r="B155" s="147" t="s">
        <v>862</v>
      </c>
      <c r="C155" s="148"/>
      <c r="D155" s="149"/>
      <c r="E155" s="10">
        <f t="shared" ref="E155:J155" si="20">SUM(E132:E154)</f>
        <v>2732590420.6313004</v>
      </c>
      <c r="F155" s="10">
        <f t="shared" si="20"/>
        <v>-139538498.51999995</v>
      </c>
      <c r="G155" s="10">
        <f t="shared" si="20"/>
        <v>4456879.5152000012</v>
      </c>
      <c r="H155" s="10">
        <f t="shared" si="20"/>
        <v>88569296.732999995</v>
      </c>
      <c r="I155" s="10">
        <f t="shared" si="20"/>
        <v>777463321.74919987</v>
      </c>
      <c r="J155" s="10">
        <f t="shared" si="20"/>
        <v>3463541420.1086998</v>
      </c>
      <c r="K155" s="7"/>
      <c r="L155" s="142"/>
      <c r="M155" s="145"/>
      <c r="N155" s="8">
        <v>11</v>
      </c>
      <c r="O155" s="1" t="s">
        <v>208</v>
      </c>
      <c r="P155" s="4">
        <v>110493956.77339999</v>
      </c>
      <c r="Q155" s="4">
        <f t="shared" si="19"/>
        <v>-3018317.48</v>
      </c>
      <c r="R155" s="4">
        <v>180216.63570000001</v>
      </c>
      <c r="S155" s="4">
        <v>3581353.4186</v>
      </c>
      <c r="T155" s="4">
        <v>31399145.4987</v>
      </c>
      <c r="U155" s="5">
        <f t="shared" si="17"/>
        <v>142636354.84639999</v>
      </c>
    </row>
    <row r="156" spans="1:21" ht="24.95" customHeight="1" x14ac:dyDescent="0.2">
      <c r="A156" s="150">
        <v>8</v>
      </c>
      <c r="B156" s="144" t="s">
        <v>48</v>
      </c>
      <c r="C156" s="1">
        <v>1</v>
      </c>
      <c r="D156" s="1" t="s">
        <v>218</v>
      </c>
      <c r="E156" s="4">
        <v>107266171.7157</v>
      </c>
      <c r="F156" s="4">
        <v>0</v>
      </c>
      <c r="G156" s="4">
        <v>174952.08929999999</v>
      </c>
      <c r="H156" s="4">
        <v>3476733.7689</v>
      </c>
      <c r="I156" s="4">
        <v>28544696.577</v>
      </c>
      <c r="J156" s="5">
        <f t="shared" si="16"/>
        <v>139462554.15090001</v>
      </c>
      <c r="K156" s="7"/>
      <c r="L156" s="142"/>
      <c r="M156" s="145"/>
      <c r="N156" s="8">
        <v>12</v>
      </c>
      <c r="O156" s="1" t="s">
        <v>599</v>
      </c>
      <c r="P156" s="4">
        <v>117391898.2713</v>
      </c>
      <c r="Q156" s="4">
        <f t="shared" si="19"/>
        <v>-3018317.48</v>
      </c>
      <c r="R156" s="4">
        <v>191467.2403</v>
      </c>
      <c r="S156" s="4">
        <v>3804930.9525000001</v>
      </c>
      <c r="T156" s="4">
        <v>29329721.190900002</v>
      </c>
      <c r="U156" s="5">
        <f t="shared" si="17"/>
        <v>147699700.17500001</v>
      </c>
    </row>
    <row r="157" spans="1:21" ht="24.95" customHeight="1" x14ac:dyDescent="0.2">
      <c r="A157" s="150"/>
      <c r="B157" s="145"/>
      <c r="C157" s="1">
        <v>2</v>
      </c>
      <c r="D157" s="1" t="s">
        <v>219</v>
      </c>
      <c r="E157" s="4">
        <v>103722469.4165</v>
      </c>
      <c r="F157" s="4">
        <v>0</v>
      </c>
      <c r="G157" s="4">
        <v>169172.27910000001</v>
      </c>
      <c r="H157" s="4">
        <v>3361874.5430000001</v>
      </c>
      <c r="I157" s="4">
        <v>31177644.354800001</v>
      </c>
      <c r="J157" s="5">
        <f t="shared" si="16"/>
        <v>138431160.5934</v>
      </c>
      <c r="K157" s="7"/>
      <c r="L157" s="143"/>
      <c r="M157" s="146"/>
      <c r="N157" s="8">
        <v>13</v>
      </c>
      <c r="O157" s="1" t="s">
        <v>600</v>
      </c>
      <c r="P157" s="4">
        <v>94238132.718199998</v>
      </c>
      <c r="Q157" s="4">
        <f>-3018317.48</f>
        <v>-3018317.48</v>
      </c>
      <c r="R157" s="4">
        <v>153703.24069999999</v>
      </c>
      <c r="S157" s="4">
        <v>3054466.2226999998</v>
      </c>
      <c r="T157" s="4">
        <v>26122276.723000001</v>
      </c>
      <c r="U157" s="5">
        <f t="shared" si="17"/>
        <v>120550261.42460001</v>
      </c>
    </row>
    <row r="158" spans="1:21" ht="24.95" customHeight="1" x14ac:dyDescent="0.2">
      <c r="A158" s="150"/>
      <c r="B158" s="145"/>
      <c r="C158" s="1">
        <v>3</v>
      </c>
      <c r="D158" s="1" t="s">
        <v>220</v>
      </c>
      <c r="E158" s="4">
        <v>145518131.2053</v>
      </c>
      <c r="F158" s="4">
        <v>0</v>
      </c>
      <c r="G158" s="4">
        <v>237341.37880000001</v>
      </c>
      <c r="H158" s="4">
        <v>4716564.3432999998</v>
      </c>
      <c r="I158" s="4">
        <v>40337852.398800001</v>
      </c>
      <c r="J158" s="5">
        <f t="shared" si="16"/>
        <v>190809889.32620001</v>
      </c>
      <c r="K158" s="7"/>
      <c r="L158" s="14"/>
      <c r="M158" s="147" t="s">
        <v>880</v>
      </c>
      <c r="N158" s="148"/>
      <c r="O158" s="149"/>
      <c r="P158" s="10">
        <f t="shared" ref="P158:U158" si="21">SUM(P145:P157)</f>
        <v>1505751009.3791001</v>
      </c>
      <c r="Q158" s="10">
        <f t="shared" si="21"/>
        <v>-39238127.239999995</v>
      </c>
      <c r="R158" s="10">
        <f t="shared" si="21"/>
        <v>2455893.4181000004</v>
      </c>
      <c r="S158" s="10">
        <f t="shared" si="21"/>
        <v>48804719.122500002</v>
      </c>
      <c r="T158" s="10">
        <f t="shared" si="21"/>
        <v>403182394.51790005</v>
      </c>
      <c r="U158" s="10">
        <f t="shared" si="21"/>
        <v>1920955889.1976004</v>
      </c>
    </row>
    <row r="159" spans="1:21" ht="24.95" customHeight="1" x14ac:dyDescent="0.2">
      <c r="A159" s="150"/>
      <c r="B159" s="145"/>
      <c r="C159" s="1">
        <v>4</v>
      </c>
      <c r="D159" s="1" t="s">
        <v>221</v>
      </c>
      <c r="E159" s="4">
        <v>83822843.599199995</v>
      </c>
      <c r="F159" s="4">
        <v>0</v>
      </c>
      <c r="G159" s="4">
        <v>136715.8107</v>
      </c>
      <c r="H159" s="4">
        <v>2716883.6762999999</v>
      </c>
      <c r="I159" s="4">
        <v>27072201.5548</v>
      </c>
      <c r="J159" s="5">
        <f t="shared" si="16"/>
        <v>113748644.641</v>
      </c>
      <c r="K159" s="7"/>
      <c r="L159" s="141">
        <v>26</v>
      </c>
      <c r="M159" s="144" t="s">
        <v>66</v>
      </c>
      <c r="N159" s="8">
        <v>1</v>
      </c>
      <c r="O159" s="1" t="s">
        <v>601</v>
      </c>
      <c r="P159" s="4">
        <v>103621830.4807</v>
      </c>
      <c r="Q159" s="4">
        <v>0</v>
      </c>
      <c r="R159" s="4">
        <v>169008.1361</v>
      </c>
      <c r="S159" s="4">
        <v>3358612.6126000001</v>
      </c>
      <c r="T159" s="4">
        <v>30714304.992800001</v>
      </c>
      <c r="U159" s="5">
        <f t="shared" si="17"/>
        <v>137863756.22220001</v>
      </c>
    </row>
    <row r="160" spans="1:21" ht="24.95" customHeight="1" x14ac:dyDescent="0.2">
      <c r="A160" s="150"/>
      <c r="B160" s="145"/>
      <c r="C160" s="1">
        <v>5</v>
      </c>
      <c r="D160" s="1" t="s">
        <v>222</v>
      </c>
      <c r="E160" s="4">
        <v>116017625.596</v>
      </c>
      <c r="F160" s="4">
        <v>0</v>
      </c>
      <c r="G160" s="4">
        <v>189225.7892</v>
      </c>
      <c r="H160" s="4">
        <v>3760387.7368999999</v>
      </c>
      <c r="I160" s="4">
        <v>33815453.685800001</v>
      </c>
      <c r="J160" s="5">
        <f t="shared" si="16"/>
        <v>153782692.80790001</v>
      </c>
      <c r="K160" s="7"/>
      <c r="L160" s="142"/>
      <c r="M160" s="145"/>
      <c r="N160" s="8">
        <v>2</v>
      </c>
      <c r="O160" s="1" t="s">
        <v>602</v>
      </c>
      <c r="P160" s="4">
        <v>88966406.762199998</v>
      </c>
      <c r="Q160" s="4">
        <v>0</v>
      </c>
      <c r="R160" s="4">
        <v>145105.00839999999</v>
      </c>
      <c r="S160" s="4">
        <v>2883597.9297000002</v>
      </c>
      <c r="T160" s="4">
        <v>25471189.286600001</v>
      </c>
      <c r="U160" s="5">
        <f t="shared" si="17"/>
        <v>117466298.9869</v>
      </c>
    </row>
    <row r="161" spans="1:21" ht="24.95" customHeight="1" x14ac:dyDescent="0.2">
      <c r="A161" s="150"/>
      <c r="B161" s="145"/>
      <c r="C161" s="1">
        <v>6</v>
      </c>
      <c r="D161" s="1" t="s">
        <v>223</v>
      </c>
      <c r="E161" s="4">
        <v>83578566.747600004</v>
      </c>
      <c r="F161" s="4">
        <v>0</v>
      </c>
      <c r="G161" s="4">
        <v>136317.39290000001</v>
      </c>
      <c r="H161" s="4">
        <v>2708966.1235000002</v>
      </c>
      <c r="I161" s="4">
        <v>26178161.916099999</v>
      </c>
      <c r="J161" s="5">
        <f t="shared" si="16"/>
        <v>112602012.18010001</v>
      </c>
      <c r="K161" s="7"/>
      <c r="L161" s="142"/>
      <c r="M161" s="145"/>
      <c r="N161" s="8">
        <v>3</v>
      </c>
      <c r="O161" s="1" t="s">
        <v>603</v>
      </c>
      <c r="P161" s="4">
        <v>101885005.5711</v>
      </c>
      <c r="Q161" s="4">
        <v>0</v>
      </c>
      <c r="R161" s="4">
        <v>166175.359</v>
      </c>
      <c r="S161" s="4">
        <v>3302318.2774999999</v>
      </c>
      <c r="T161" s="4">
        <v>34553126.323600002</v>
      </c>
      <c r="U161" s="5">
        <f t="shared" si="17"/>
        <v>139906625.53119999</v>
      </c>
    </row>
    <row r="162" spans="1:21" ht="24.95" customHeight="1" x14ac:dyDescent="0.2">
      <c r="A162" s="150"/>
      <c r="B162" s="145"/>
      <c r="C162" s="1">
        <v>7</v>
      </c>
      <c r="D162" s="1" t="s">
        <v>224</v>
      </c>
      <c r="E162" s="4">
        <v>140104793.85800001</v>
      </c>
      <c r="F162" s="4">
        <v>0</v>
      </c>
      <c r="G162" s="4">
        <v>228512.17689999999</v>
      </c>
      <c r="H162" s="4">
        <v>4541106.1120999996</v>
      </c>
      <c r="I162" s="4">
        <v>37670040.339199997</v>
      </c>
      <c r="J162" s="5">
        <f t="shared" si="16"/>
        <v>182544452.4862</v>
      </c>
      <c r="K162" s="7"/>
      <c r="L162" s="142"/>
      <c r="M162" s="145"/>
      <c r="N162" s="8">
        <v>4</v>
      </c>
      <c r="O162" s="1" t="s">
        <v>604</v>
      </c>
      <c r="P162" s="4">
        <v>165853822.4716</v>
      </c>
      <c r="Q162" s="4">
        <v>0</v>
      </c>
      <c r="R162" s="4">
        <v>270509.07380000001</v>
      </c>
      <c r="S162" s="4">
        <v>5375689.0553000001</v>
      </c>
      <c r="T162" s="4">
        <v>33426912.792800002</v>
      </c>
      <c r="U162" s="5">
        <f t="shared" si="17"/>
        <v>204926933.3935</v>
      </c>
    </row>
    <row r="163" spans="1:21" ht="24.95" customHeight="1" x14ac:dyDescent="0.2">
      <c r="A163" s="150"/>
      <c r="B163" s="145"/>
      <c r="C163" s="1">
        <v>8</v>
      </c>
      <c r="D163" s="1" t="s">
        <v>225</v>
      </c>
      <c r="E163" s="4">
        <v>92716523.671499997</v>
      </c>
      <c r="F163" s="4">
        <v>0</v>
      </c>
      <c r="G163" s="4">
        <v>151221.48269999999</v>
      </c>
      <c r="H163" s="4">
        <v>3005147.5095000002</v>
      </c>
      <c r="I163" s="4">
        <v>28942579.983399998</v>
      </c>
      <c r="J163" s="5">
        <f t="shared" si="16"/>
        <v>124815472.6471</v>
      </c>
      <c r="K163" s="7"/>
      <c r="L163" s="142"/>
      <c r="M163" s="145"/>
      <c r="N163" s="8">
        <v>5</v>
      </c>
      <c r="O163" s="1" t="s">
        <v>605</v>
      </c>
      <c r="P163" s="4">
        <v>99554702.689300001</v>
      </c>
      <c r="Q163" s="4">
        <v>0</v>
      </c>
      <c r="R163" s="4">
        <v>162374.61410000001</v>
      </c>
      <c r="S163" s="4">
        <v>3226788.0093</v>
      </c>
      <c r="T163" s="4">
        <v>31718007.382199999</v>
      </c>
      <c r="U163" s="5">
        <f t="shared" si="17"/>
        <v>134661872.69489998</v>
      </c>
    </row>
    <row r="164" spans="1:21" ht="24.95" customHeight="1" x14ac:dyDescent="0.2">
      <c r="A164" s="150"/>
      <c r="B164" s="145"/>
      <c r="C164" s="1">
        <v>9</v>
      </c>
      <c r="D164" s="1" t="s">
        <v>226</v>
      </c>
      <c r="E164" s="4">
        <v>110114931.03039999</v>
      </c>
      <c r="F164" s="4">
        <v>0</v>
      </c>
      <c r="G164" s="4">
        <v>179598.44140000001</v>
      </c>
      <c r="H164" s="4">
        <v>3569068.3563999999</v>
      </c>
      <c r="I164" s="4">
        <v>32197667.672899999</v>
      </c>
      <c r="J164" s="5">
        <f t="shared" si="16"/>
        <v>146061265.5011</v>
      </c>
      <c r="K164" s="7"/>
      <c r="L164" s="142"/>
      <c r="M164" s="145"/>
      <c r="N164" s="8">
        <v>6</v>
      </c>
      <c r="O164" s="1" t="s">
        <v>606</v>
      </c>
      <c r="P164" s="4">
        <v>104852201.711</v>
      </c>
      <c r="Q164" s="4">
        <v>0</v>
      </c>
      <c r="R164" s="4">
        <v>171014.88260000001</v>
      </c>
      <c r="S164" s="4">
        <v>3398491.6642999998</v>
      </c>
      <c r="T164" s="4">
        <v>32618228.138599999</v>
      </c>
      <c r="U164" s="5">
        <f t="shared" si="17"/>
        <v>141039936.39649999</v>
      </c>
    </row>
    <row r="165" spans="1:21" ht="24.95" customHeight="1" x14ac:dyDescent="0.2">
      <c r="A165" s="150"/>
      <c r="B165" s="145"/>
      <c r="C165" s="1">
        <v>10</v>
      </c>
      <c r="D165" s="1" t="s">
        <v>227</v>
      </c>
      <c r="E165" s="4">
        <v>93857788.851199999</v>
      </c>
      <c r="F165" s="4">
        <v>0</v>
      </c>
      <c r="G165" s="4">
        <v>153082.8965</v>
      </c>
      <c r="H165" s="4">
        <v>3042138.4371000002</v>
      </c>
      <c r="I165" s="4">
        <v>28229945.730799999</v>
      </c>
      <c r="J165" s="5">
        <f t="shared" si="16"/>
        <v>125282955.9156</v>
      </c>
      <c r="K165" s="7"/>
      <c r="L165" s="142"/>
      <c r="M165" s="145"/>
      <c r="N165" s="8">
        <v>7</v>
      </c>
      <c r="O165" s="1" t="s">
        <v>607</v>
      </c>
      <c r="P165" s="4">
        <v>99314713.675400004</v>
      </c>
      <c r="Q165" s="4">
        <v>0</v>
      </c>
      <c r="R165" s="4">
        <v>161983.1899</v>
      </c>
      <c r="S165" s="4">
        <v>3219009.4347999999</v>
      </c>
      <c r="T165" s="4">
        <v>30336423.405400001</v>
      </c>
      <c r="U165" s="5">
        <f t="shared" si="17"/>
        <v>133032129.70550001</v>
      </c>
    </row>
    <row r="166" spans="1:21" ht="24.95" customHeight="1" x14ac:dyDescent="0.2">
      <c r="A166" s="150"/>
      <c r="B166" s="145"/>
      <c r="C166" s="1">
        <v>11</v>
      </c>
      <c r="D166" s="1" t="s">
        <v>228</v>
      </c>
      <c r="E166" s="4">
        <v>135230074.0596</v>
      </c>
      <c r="F166" s="4">
        <v>0</v>
      </c>
      <c r="G166" s="4">
        <v>220561.46520000001</v>
      </c>
      <c r="H166" s="4">
        <v>4383105.6664000005</v>
      </c>
      <c r="I166" s="4">
        <v>40777197.909100004</v>
      </c>
      <c r="J166" s="5">
        <f t="shared" si="16"/>
        <v>180610939.10030001</v>
      </c>
      <c r="K166" s="7"/>
      <c r="L166" s="142"/>
      <c r="M166" s="145"/>
      <c r="N166" s="8">
        <v>8</v>
      </c>
      <c r="O166" s="1" t="s">
        <v>608</v>
      </c>
      <c r="P166" s="4">
        <v>88743989.010399997</v>
      </c>
      <c r="Q166" s="4">
        <v>0</v>
      </c>
      <c r="R166" s="4">
        <v>144742.24299999999</v>
      </c>
      <c r="S166" s="4">
        <v>2876388.8786999998</v>
      </c>
      <c r="T166" s="4">
        <v>27802026.256700002</v>
      </c>
      <c r="U166" s="5">
        <f t="shared" si="17"/>
        <v>119567146.3888</v>
      </c>
    </row>
    <row r="167" spans="1:21" ht="24.95" customHeight="1" x14ac:dyDescent="0.2">
      <c r="A167" s="150"/>
      <c r="B167" s="145"/>
      <c r="C167" s="1">
        <v>12</v>
      </c>
      <c r="D167" s="1" t="s">
        <v>229</v>
      </c>
      <c r="E167" s="4">
        <v>95772098.037799999</v>
      </c>
      <c r="F167" s="4">
        <v>0</v>
      </c>
      <c r="G167" s="4">
        <v>156205.1519</v>
      </c>
      <c r="H167" s="4">
        <v>3104185.43</v>
      </c>
      <c r="I167" s="4">
        <v>29943018.186999999</v>
      </c>
      <c r="J167" s="5">
        <f t="shared" si="16"/>
        <v>128975506.80669999</v>
      </c>
      <c r="K167" s="7"/>
      <c r="L167" s="142"/>
      <c r="M167" s="145"/>
      <c r="N167" s="8">
        <v>9</v>
      </c>
      <c r="O167" s="1" t="s">
        <v>609</v>
      </c>
      <c r="P167" s="4">
        <v>95759872.851500005</v>
      </c>
      <c r="Q167" s="4">
        <v>0</v>
      </c>
      <c r="R167" s="4">
        <v>156185.2126</v>
      </c>
      <c r="S167" s="4">
        <v>3103789.1847000001</v>
      </c>
      <c r="T167" s="4">
        <v>29969028.8829</v>
      </c>
      <c r="U167" s="5">
        <f t="shared" si="17"/>
        <v>128988876.13169999</v>
      </c>
    </row>
    <row r="168" spans="1:21" ht="24.95" customHeight="1" x14ac:dyDescent="0.2">
      <c r="A168" s="150"/>
      <c r="B168" s="145"/>
      <c r="C168" s="1">
        <v>13</v>
      </c>
      <c r="D168" s="1" t="s">
        <v>230</v>
      </c>
      <c r="E168" s="4">
        <v>110498694.02</v>
      </c>
      <c r="F168" s="4">
        <v>0</v>
      </c>
      <c r="G168" s="4">
        <v>180224.3622</v>
      </c>
      <c r="H168" s="4">
        <v>3581506.9632999999</v>
      </c>
      <c r="I168" s="4">
        <v>36255397.800499998</v>
      </c>
      <c r="J168" s="5">
        <f t="shared" si="16"/>
        <v>150515823.146</v>
      </c>
      <c r="K168" s="7"/>
      <c r="L168" s="142"/>
      <c r="M168" s="145"/>
      <c r="N168" s="8">
        <v>10</v>
      </c>
      <c r="O168" s="1" t="s">
        <v>610</v>
      </c>
      <c r="P168" s="4">
        <v>105458519.6517</v>
      </c>
      <c r="Q168" s="4">
        <v>0</v>
      </c>
      <c r="R168" s="4">
        <v>172003.79259999999</v>
      </c>
      <c r="S168" s="4">
        <v>3418143.7692</v>
      </c>
      <c r="T168" s="4">
        <v>32036439.118700001</v>
      </c>
      <c r="U168" s="5">
        <f t="shared" si="17"/>
        <v>141085106.33220002</v>
      </c>
    </row>
    <row r="169" spans="1:21" ht="24.95" customHeight="1" x14ac:dyDescent="0.2">
      <c r="A169" s="150"/>
      <c r="B169" s="145"/>
      <c r="C169" s="1">
        <v>14</v>
      </c>
      <c r="D169" s="1" t="s">
        <v>231</v>
      </c>
      <c r="E169" s="4">
        <v>97675088.194999993</v>
      </c>
      <c r="F169" s="4">
        <v>0</v>
      </c>
      <c r="G169" s="4">
        <v>159308.946</v>
      </c>
      <c r="H169" s="4">
        <v>3165865.5480999998</v>
      </c>
      <c r="I169" s="4">
        <v>27838729.5975</v>
      </c>
      <c r="J169" s="5">
        <f t="shared" si="16"/>
        <v>128838992.28659998</v>
      </c>
      <c r="K169" s="7"/>
      <c r="L169" s="142"/>
      <c r="M169" s="145"/>
      <c r="N169" s="8">
        <v>11</v>
      </c>
      <c r="O169" s="1" t="s">
        <v>611</v>
      </c>
      <c r="P169" s="4">
        <v>103011323.7067</v>
      </c>
      <c r="Q169" s="4">
        <v>0</v>
      </c>
      <c r="R169" s="4">
        <v>168012.394</v>
      </c>
      <c r="S169" s="4">
        <v>3338824.7384000001</v>
      </c>
      <c r="T169" s="4">
        <v>29132216.670699999</v>
      </c>
      <c r="U169" s="5">
        <f t="shared" si="17"/>
        <v>135650377.50979999</v>
      </c>
    </row>
    <row r="170" spans="1:21" ht="24.95" customHeight="1" x14ac:dyDescent="0.2">
      <c r="A170" s="150"/>
      <c r="B170" s="145"/>
      <c r="C170" s="1">
        <v>15</v>
      </c>
      <c r="D170" s="1" t="s">
        <v>232</v>
      </c>
      <c r="E170" s="4">
        <v>89888386.231199995</v>
      </c>
      <c r="F170" s="4">
        <v>0</v>
      </c>
      <c r="G170" s="4">
        <v>146608.76519999999</v>
      </c>
      <c r="H170" s="4">
        <v>2913481.3226000001</v>
      </c>
      <c r="I170" s="4">
        <v>25809517.279899999</v>
      </c>
      <c r="J170" s="5">
        <f t="shared" si="16"/>
        <v>118757993.59890001</v>
      </c>
      <c r="K170" s="7"/>
      <c r="L170" s="142"/>
      <c r="M170" s="145"/>
      <c r="N170" s="8">
        <v>12</v>
      </c>
      <c r="O170" s="1" t="s">
        <v>612</v>
      </c>
      <c r="P170" s="4">
        <v>119866121.6608</v>
      </c>
      <c r="Q170" s="4">
        <v>0</v>
      </c>
      <c r="R170" s="4">
        <v>195502.72080000001</v>
      </c>
      <c r="S170" s="4">
        <v>3885126.0025999998</v>
      </c>
      <c r="T170" s="4">
        <v>36062708.051799998</v>
      </c>
      <c r="U170" s="5">
        <f t="shared" si="17"/>
        <v>160009458.43599999</v>
      </c>
    </row>
    <row r="171" spans="1:21" ht="24.95" customHeight="1" x14ac:dyDescent="0.2">
      <c r="A171" s="150"/>
      <c r="B171" s="145"/>
      <c r="C171" s="1">
        <v>16</v>
      </c>
      <c r="D171" s="1" t="s">
        <v>233</v>
      </c>
      <c r="E171" s="4">
        <v>131711645.4192</v>
      </c>
      <c r="F171" s="4">
        <v>0</v>
      </c>
      <c r="G171" s="4">
        <v>214822.87650000001</v>
      </c>
      <c r="H171" s="4">
        <v>4269065.6156000001</v>
      </c>
      <c r="I171" s="4">
        <v>32460608.251800001</v>
      </c>
      <c r="J171" s="5">
        <f t="shared" si="16"/>
        <v>168656142.1631</v>
      </c>
      <c r="K171" s="7"/>
      <c r="L171" s="142"/>
      <c r="M171" s="145"/>
      <c r="N171" s="8">
        <v>13</v>
      </c>
      <c r="O171" s="1" t="s">
        <v>613</v>
      </c>
      <c r="P171" s="4">
        <v>122787386.53640001</v>
      </c>
      <c r="Q171" s="4">
        <v>0</v>
      </c>
      <c r="R171" s="4">
        <v>200267.33009999999</v>
      </c>
      <c r="S171" s="4">
        <v>3979810.6554999999</v>
      </c>
      <c r="T171" s="4">
        <v>34099751.759599999</v>
      </c>
      <c r="U171" s="5">
        <f t="shared" si="17"/>
        <v>161067216.2816</v>
      </c>
    </row>
    <row r="172" spans="1:21" ht="24.95" customHeight="1" x14ac:dyDescent="0.2">
      <c r="A172" s="150"/>
      <c r="B172" s="145"/>
      <c r="C172" s="1">
        <v>17</v>
      </c>
      <c r="D172" s="1" t="s">
        <v>234</v>
      </c>
      <c r="E172" s="4">
        <v>135742239.66060001</v>
      </c>
      <c r="F172" s="4">
        <v>0</v>
      </c>
      <c r="G172" s="4">
        <v>221396.8119</v>
      </c>
      <c r="H172" s="4">
        <v>4399706.0857999995</v>
      </c>
      <c r="I172" s="4">
        <v>35745629.219099998</v>
      </c>
      <c r="J172" s="5">
        <f t="shared" si="16"/>
        <v>176108971.77739999</v>
      </c>
      <c r="K172" s="7"/>
      <c r="L172" s="142"/>
      <c r="M172" s="145"/>
      <c r="N172" s="8">
        <v>14</v>
      </c>
      <c r="O172" s="1" t="s">
        <v>614</v>
      </c>
      <c r="P172" s="4">
        <v>135958224.55669999</v>
      </c>
      <c r="Q172" s="4">
        <v>0</v>
      </c>
      <c r="R172" s="4">
        <v>221749.0852</v>
      </c>
      <c r="S172" s="4">
        <v>4406706.6338</v>
      </c>
      <c r="T172" s="4">
        <v>35334377.9274</v>
      </c>
      <c r="U172" s="5">
        <f t="shared" si="17"/>
        <v>175921058.2031</v>
      </c>
    </row>
    <row r="173" spans="1:21" ht="24.95" customHeight="1" x14ac:dyDescent="0.2">
      <c r="A173" s="150"/>
      <c r="B173" s="145"/>
      <c r="C173" s="1">
        <v>18</v>
      </c>
      <c r="D173" s="1" t="s">
        <v>235</v>
      </c>
      <c r="E173" s="4">
        <v>75581345.497400001</v>
      </c>
      <c r="F173" s="4">
        <v>0</v>
      </c>
      <c r="G173" s="4">
        <v>123273.8532</v>
      </c>
      <c r="H173" s="4">
        <v>2449758.5024999999</v>
      </c>
      <c r="I173" s="4">
        <v>25511087.362399999</v>
      </c>
      <c r="J173" s="5">
        <f t="shared" si="16"/>
        <v>103665465.2155</v>
      </c>
      <c r="K173" s="7"/>
      <c r="L173" s="142"/>
      <c r="M173" s="145"/>
      <c r="N173" s="8">
        <v>15</v>
      </c>
      <c r="O173" s="1" t="s">
        <v>615</v>
      </c>
      <c r="P173" s="4">
        <v>160422251.74439999</v>
      </c>
      <c r="Q173" s="4">
        <v>0</v>
      </c>
      <c r="R173" s="4">
        <v>261650.13320000001</v>
      </c>
      <c r="S173" s="4">
        <v>5199639.8399</v>
      </c>
      <c r="T173" s="4">
        <v>36417254.183700003</v>
      </c>
      <c r="U173" s="5">
        <f t="shared" si="17"/>
        <v>202300795.90119997</v>
      </c>
    </row>
    <row r="174" spans="1:21" ht="24.95" customHeight="1" x14ac:dyDescent="0.2">
      <c r="A174" s="150"/>
      <c r="B174" s="145"/>
      <c r="C174" s="1">
        <v>19</v>
      </c>
      <c r="D174" s="1" t="s">
        <v>236</v>
      </c>
      <c r="E174" s="4">
        <v>101822773.6707</v>
      </c>
      <c r="F174" s="4">
        <v>0</v>
      </c>
      <c r="G174" s="4">
        <v>166073.85819999999</v>
      </c>
      <c r="H174" s="4">
        <v>3300301.2041000002</v>
      </c>
      <c r="I174" s="4">
        <v>28776523.2152</v>
      </c>
      <c r="J174" s="5">
        <f t="shared" si="16"/>
        <v>134065671.94819999</v>
      </c>
      <c r="K174" s="7"/>
      <c r="L174" s="142"/>
      <c r="M174" s="145"/>
      <c r="N174" s="8">
        <v>16</v>
      </c>
      <c r="O174" s="1" t="s">
        <v>616</v>
      </c>
      <c r="P174" s="4">
        <v>101600578.5323</v>
      </c>
      <c r="Q174" s="4">
        <v>0</v>
      </c>
      <c r="R174" s="4">
        <v>165711.45600000001</v>
      </c>
      <c r="S174" s="4">
        <v>3293099.3684</v>
      </c>
      <c r="T174" s="4">
        <v>35473209.997500002</v>
      </c>
      <c r="U174" s="5">
        <f t="shared" si="17"/>
        <v>140532599.35420001</v>
      </c>
    </row>
    <row r="175" spans="1:21" ht="24.95" customHeight="1" x14ac:dyDescent="0.2">
      <c r="A175" s="150"/>
      <c r="B175" s="145"/>
      <c r="C175" s="1">
        <v>20</v>
      </c>
      <c r="D175" s="1" t="s">
        <v>237</v>
      </c>
      <c r="E175" s="4">
        <v>120496218.5139</v>
      </c>
      <c r="F175" s="4">
        <v>0</v>
      </c>
      <c r="G175" s="4">
        <v>196530.41450000001</v>
      </c>
      <c r="H175" s="4">
        <v>3905548.8346000002</v>
      </c>
      <c r="I175" s="4">
        <v>31326268.982099999</v>
      </c>
      <c r="J175" s="5">
        <f t="shared" si="16"/>
        <v>155924566.74509999</v>
      </c>
      <c r="K175" s="7"/>
      <c r="L175" s="142"/>
      <c r="M175" s="145"/>
      <c r="N175" s="8">
        <v>17</v>
      </c>
      <c r="O175" s="1" t="s">
        <v>617</v>
      </c>
      <c r="P175" s="4">
        <v>137902555.35519999</v>
      </c>
      <c r="Q175" s="4">
        <v>0</v>
      </c>
      <c r="R175" s="4">
        <v>224920.30619999999</v>
      </c>
      <c r="S175" s="4">
        <v>4469726.6935000001</v>
      </c>
      <c r="T175" s="4">
        <v>38494873.681299999</v>
      </c>
      <c r="U175" s="5">
        <f t="shared" si="17"/>
        <v>181092076.03619999</v>
      </c>
    </row>
    <row r="176" spans="1:21" ht="24.95" customHeight="1" x14ac:dyDescent="0.2">
      <c r="A176" s="150"/>
      <c r="B176" s="145"/>
      <c r="C176" s="1">
        <v>21</v>
      </c>
      <c r="D176" s="1" t="s">
        <v>238</v>
      </c>
      <c r="E176" s="4">
        <v>175471287.51910001</v>
      </c>
      <c r="F176" s="4">
        <v>0</v>
      </c>
      <c r="G176" s="4">
        <v>286195.24570000003</v>
      </c>
      <c r="H176" s="4">
        <v>5687412.3596999999</v>
      </c>
      <c r="I176" s="4">
        <v>57805135.345799997</v>
      </c>
      <c r="J176" s="5">
        <f t="shared" si="16"/>
        <v>239250030.47030002</v>
      </c>
      <c r="K176" s="7"/>
      <c r="L176" s="142"/>
      <c r="M176" s="145"/>
      <c r="N176" s="8">
        <v>18</v>
      </c>
      <c r="O176" s="1" t="s">
        <v>618</v>
      </c>
      <c r="P176" s="4">
        <v>93150213.201199993</v>
      </c>
      <c r="Q176" s="4">
        <v>0</v>
      </c>
      <c r="R176" s="4">
        <v>151928.83420000001</v>
      </c>
      <c r="S176" s="4">
        <v>3019204.3459999999</v>
      </c>
      <c r="T176" s="4">
        <v>28682453.546300001</v>
      </c>
      <c r="U176" s="5">
        <f t="shared" si="17"/>
        <v>125003799.92769998</v>
      </c>
    </row>
    <row r="177" spans="1:21" ht="24.95" customHeight="1" x14ac:dyDescent="0.2">
      <c r="A177" s="150"/>
      <c r="B177" s="145"/>
      <c r="C177" s="1">
        <v>22</v>
      </c>
      <c r="D177" s="1" t="s">
        <v>239</v>
      </c>
      <c r="E177" s="4">
        <v>109574641.6471</v>
      </c>
      <c r="F177" s="4">
        <v>0</v>
      </c>
      <c r="G177" s="4">
        <v>178717.22450000001</v>
      </c>
      <c r="H177" s="4">
        <v>3551556.3829999999</v>
      </c>
      <c r="I177" s="4">
        <v>30571964.2733</v>
      </c>
      <c r="J177" s="5">
        <f t="shared" si="16"/>
        <v>143876879.52790001</v>
      </c>
      <c r="K177" s="7"/>
      <c r="L177" s="142"/>
      <c r="M177" s="145"/>
      <c r="N177" s="8">
        <v>19</v>
      </c>
      <c r="O177" s="1" t="s">
        <v>619</v>
      </c>
      <c r="P177" s="4">
        <v>107205166.7189</v>
      </c>
      <c r="Q177" s="4">
        <v>0</v>
      </c>
      <c r="R177" s="4">
        <v>174852.58960000001</v>
      </c>
      <c r="S177" s="4">
        <v>3474756.4621000001</v>
      </c>
      <c r="T177" s="4">
        <v>32463005.689100001</v>
      </c>
      <c r="U177" s="5">
        <f t="shared" si="17"/>
        <v>143317781.45969999</v>
      </c>
    </row>
    <row r="178" spans="1:21" ht="24.95" customHeight="1" x14ac:dyDescent="0.2">
      <c r="A178" s="150"/>
      <c r="B178" s="145"/>
      <c r="C178" s="1">
        <v>23</v>
      </c>
      <c r="D178" s="1" t="s">
        <v>240</v>
      </c>
      <c r="E178" s="4">
        <v>102038018.6709</v>
      </c>
      <c r="F178" s="4">
        <v>0</v>
      </c>
      <c r="G178" s="4">
        <v>166424.92480000001</v>
      </c>
      <c r="H178" s="4">
        <v>3307277.7703999998</v>
      </c>
      <c r="I178" s="4">
        <v>29688828.403999999</v>
      </c>
      <c r="J178" s="5">
        <f t="shared" si="16"/>
        <v>135200549.7701</v>
      </c>
      <c r="K178" s="7"/>
      <c r="L178" s="142"/>
      <c r="M178" s="145"/>
      <c r="N178" s="8">
        <v>20</v>
      </c>
      <c r="O178" s="1" t="s">
        <v>620</v>
      </c>
      <c r="P178" s="4">
        <v>123649153.5353</v>
      </c>
      <c r="Q178" s="4">
        <v>0</v>
      </c>
      <c r="R178" s="4">
        <v>201672.8798</v>
      </c>
      <c r="S178" s="4">
        <v>4007742.4290999998</v>
      </c>
      <c r="T178" s="4">
        <v>34118920.169500001</v>
      </c>
      <c r="U178" s="5">
        <f t="shared" si="17"/>
        <v>161977489.01370001</v>
      </c>
    </row>
    <row r="179" spans="1:21" ht="24.95" customHeight="1" x14ac:dyDescent="0.2">
      <c r="A179" s="150"/>
      <c r="B179" s="145"/>
      <c r="C179" s="1">
        <v>24</v>
      </c>
      <c r="D179" s="1" t="s">
        <v>241</v>
      </c>
      <c r="E179" s="4">
        <v>99598780.812299997</v>
      </c>
      <c r="F179" s="4">
        <v>0</v>
      </c>
      <c r="G179" s="4">
        <v>162446.50589999999</v>
      </c>
      <c r="H179" s="4">
        <v>3228216.6787</v>
      </c>
      <c r="I179" s="4">
        <v>29216354.880899999</v>
      </c>
      <c r="J179" s="5">
        <f t="shared" si="16"/>
        <v>132205798.87779999</v>
      </c>
      <c r="K179" s="7"/>
      <c r="L179" s="142"/>
      <c r="M179" s="145"/>
      <c r="N179" s="8">
        <v>21</v>
      </c>
      <c r="O179" s="1" t="s">
        <v>621</v>
      </c>
      <c r="P179" s="4">
        <v>116320530.3037</v>
      </c>
      <c r="Q179" s="4">
        <v>0</v>
      </c>
      <c r="R179" s="4">
        <v>189719.82949999999</v>
      </c>
      <c r="S179" s="4">
        <v>3770205.5480999998</v>
      </c>
      <c r="T179" s="4">
        <v>33710827.501400001</v>
      </c>
      <c r="U179" s="5">
        <f t="shared" si="17"/>
        <v>153991283.18270001</v>
      </c>
    </row>
    <row r="180" spans="1:21" ht="24.95" customHeight="1" x14ac:dyDescent="0.2">
      <c r="A180" s="150"/>
      <c r="B180" s="145"/>
      <c r="C180" s="1">
        <v>25</v>
      </c>
      <c r="D180" s="1" t="s">
        <v>242</v>
      </c>
      <c r="E180" s="4">
        <v>113908017.9192</v>
      </c>
      <c r="F180" s="4">
        <v>0</v>
      </c>
      <c r="G180" s="4">
        <v>185785.0001</v>
      </c>
      <c r="H180" s="4">
        <v>3692010.6882000002</v>
      </c>
      <c r="I180" s="4">
        <v>38051880.619900003</v>
      </c>
      <c r="J180" s="5">
        <f t="shared" si="16"/>
        <v>155837694.2274</v>
      </c>
      <c r="K180" s="7"/>
      <c r="L180" s="142"/>
      <c r="M180" s="145"/>
      <c r="N180" s="8">
        <v>22</v>
      </c>
      <c r="O180" s="1" t="s">
        <v>622</v>
      </c>
      <c r="P180" s="4">
        <v>137508689.24340001</v>
      </c>
      <c r="Q180" s="4">
        <v>0</v>
      </c>
      <c r="R180" s="4">
        <v>224277.90700000001</v>
      </c>
      <c r="S180" s="4">
        <v>4456960.6220000004</v>
      </c>
      <c r="T180" s="4">
        <v>37832799.5823</v>
      </c>
      <c r="U180" s="5">
        <f t="shared" si="17"/>
        <v>180022727.35470003</v>
      </c>
    </row>
    <row r="181" spans="1:21" ht="24.95" customHeight="1" x14ac:dyDescent="0.2">
      <c r="A181" s="150"/>
      <c r="B181" s="145"/>
      <c r="C181" s="1">
        <v>26</v>
      </c>
      <c r="D181" s="1" t="s">
        <v>243</v>
      </c>
      <c r="E181" s="4">
        <v>99014434.521300003</v>
      </c>
      <c r="F181" s="4">
        <v>0</v>
      </c>
      <c r="G181" s="4">
        <v>161493.4319</v>
      </c>
      <c r="H181" s="4">
        <v>3209276.7236000001</v>
      </c>
      <c r="I181" s="4">
        <v>28518235.837299999</v>
      </c>
      <c r="J181" s="5">
        <f t="shared" si="16"/>
        <v>130903440.5141</v>
      </c>
      <c r="K181" s="7"/>
      <c r="L181" s="142"/>
      <c r="M181" s="145"/>
      <c r="N181" s="8">
        <v>23</v>
      </c>
      <c r="O181" s="1" t="s">
        <v>623</v>
      </c>
      <c r="P181" s="4">
        <v>100563557.37530001</v>
      </c>
      <c r="Q181" s="4">
        <v>0</v>
      </c>
      <c r="R181" s="4">
        <v>164020.06520000001</v>
      </c>
      <c r="S181" s="4">
        <v>3259487.2201</v>
      </c>
      <c r="T181" s="4">
        <v>36525319.5669</v>
      </c>
      <c r="U181" s="5">
        <f t="shared" si="17"/>
        <v>140512384.22750002</v>
      </c>
    </row>
    <row r="182" spans="1:21" ht="24.95" customHeight="1" x14ac:dyDescent="0.2">
      <c r="A182" s="150"/>
      <c r="B182" s="146"/>
      <c r="C182" s="1">
        <v>27</v>
      </c>
      <c r="D182" s="1" t="s">
        <v>244</v>
      </c>
      <c r="E182" s="4">
        <v>96030714.679499999</v>
      </c>
      <c r="F182" s="4">
        <v>0</v>
      </c>
      <c r="G182" s="4">
        <v>156626.95800000001</v>
      </c>
      <c r="H182" s="4">
        <v>3112567.7670999998</v>
      </c>
      <c r="I182" s="4">
        <v>28693112.852000002</v>
      </c>
      <c r="J182" s="5">
        <f t="shared" si="16"/>
        <v>127993022.25660001</v>
      </c>
      <c r="K182" s="7"/>
      <c r="L182" s="142"/>
      <c r="M182" s="145"/>
      <c r="N182" s="8">
        <v>24</v>
      </c>
      <c r="O182" s="1" t="s">
        <v>624</v>
      </c>
      <c r="P182" s="4">
        <v>81842773.513999999</v>
      </c>
      <c r="Q182" s="4">
        <v>0</v>
      </c>
      <c r="R182" s="4">
        <v>133486.29860000001</v>
      </c>
      <c r="S182" s="4">
        <v>2652705.2272999999</v>
      </c>
      <c r="T182" s="4">
        <v>27286007.106800001</v>
      </c>
      <c r="U182" s="5">
        <f t="shared" si="17"/>
        <v>111914972.14670001</v>
      </c>
    </row>
    <row r="183" spans="1:21" ht="24.95" customHeight="1" x14ac:dyDescent="0.2">
      <c r="A183" s="1"/>
      <c r="B183" s="147" t="s">
        <v>863</v>
      </c>
      <c r="C183" s="148"/>
      <c r="D183" s="149"/>
      <c r="E183" s="10">
        <f t="shared" ref="E183:J183" si="22">SUM(E156:E182)</f>
        <v>2966774304.7662001</v>
      </c>
      <c r="F183" s="4">
        <f t="shared" si="22"/>
        <v>0</v>
      </c>
      <c r="G183" s="10">
        <f t="shared" si="22"/>
        <v>4838835.5331999995</v>
      </c>
      <c r="H183" s="10">
        <f t="shared" si="22"/>
        <v>96159714.150700003</v>
      </c>
      <c r="I183" s="10">
        <f t="shared" si="22"/>
        <v>871155734.23140001</v>
      </c>
      <c r="J183" s="10">
        <f t="shared" si="22"/>
        <v>3938928588.6815004</v>
      </c>
      <c r="K183" s="7"/>
      <c r="L183" s="143"/>
      <c r="M183" s="146"/>
      <c r="N183" s="8">
        <v>25</v>
      </c>
      <c r="O183" s="1" t="s">
        <v>625</v>
      </c>
      <c r="P183" s="4">
        <v>91229378.184400007</v>
      </c>
      <c r="Q183" s="4">
        <v>0</v>
      </c>
      <c r="R183" s="4">
        <v>148795.9351</v>
      </c>
      <c r="S183" s="4">
        <v>2956945.8365000002</v>
      </c>
      <c r="T183" s="4">
        <v>27163704.317699999</v>
      </c>
      <c r="U183" s="5">
        <f t="shared" si="17"/>
        <v>121498824.27370001</v>
      </c>
    </row>
    <row r="184" spans="1:21" ht="24.95" customHeight="1" x14ac:dyDescent="0.2">
      <c r="A184" s="150">
        <v>9</v>
      </c>
      <c r="B184" s="144" t="s">
        <v>49</v>
      </c>
      <c r="C184" s="1">
        <v>1</v>
      </c>
      <c r="D184" s="1" t="s">
        <v>245</v>
      </c>
      <c r="E184" s="4">
        <v>101805311.9137</v>
      </c>
      <c r="F184" s="4">
        <v>-2017457.56</v>
      </c>
      <c r="G184" s="4">
        <v>166045.378</v>
      </c>
      <c r="H184" s="4">
        <v>3299735.2299000002</v>
      </c>
      <c r="I184" s="4">
        <v>31490504.990499999</v>
      </c>
      <c r="J184" s="5">
        <f t="shared" si="16"/>
        <v>134744139.95210001</v>
      </c>
      <c r="K184" s="7"/>
      <c r="L184" s="14"/>
      <c r="M184" s="147" t="s">
        <v>881</v>
      </c>
      <c r="N184" s="148"/>
      <c r="O184" s="149"/>
      <c r="P184" s="10">
        <f t="shared" ref="P184:U184" si="23">SUM(P159:P183)</f>
        <v>2787028969.0436001</v>
      </c>
      <c r="Q184" s="4">
        <f t="shared" si="23"/>
        <v>0</v>
      </c>
      <c r="R184" s="10">
        <f t="shared" si="23"/>
        <v>4545669.2766000004</v>
      </c>
      <c r="S184" s="10">
        <f t="shared" si="23"/>
        <v>90333770.439400002</v>
      </c>
      <c r="T184" s="10">
        <f t="shared" si="23"/>
        <v>811443116.33230019</v>
      </c>
      <c r="U184" s="10">
        <f t="shared" si="23"/>
        <v>3693351525.0919003</v>
      </c>
    </row>
    <row r="185" spans="1:21" ht="24.95" customHeight="1" x14ac:dyDescent="0.2">
      <c r="A185" s="150"/>
      <c r="B185" s="145"/>
      <c r="C185" s="1">
        <v>2</v>
      </c>
      <c r="D185" s="1" t="s">
        <v>246</v>
      </c>
      <c r="E185" s="4">
        <v>127968042.03030001</v>
      </c>
      <c r="F185" s="4">
        <v>-2544453.37</v>
      </c>
      <c r="G185" s="4">
        <v>208717.0257</v>
      </c>
      <c r="H185" s="4">
        <v>4147727.1535</v>
      </c>
      <c r="I185" s="4">
        <v>31929642.148600001</v>
      </c>
      <c r="J185" s="5">
        <f t="shared" si="16"/>
        <v>161709674.98810002</v>
      </c>
      <c r="K185" s="7"/>
      <c r="L185" s="141">
        <v>27</v>
      </c>
      <c r="M185" s="144" t="s">
        <v>67</v>
      </c>
      <c r="N185" s="8">
        <v>1</v>
      </c>
      <c r="O185" s="1" t="s">
        <v>626</v>
      </c>
      <c r="P185" s="4">
        <v>102424568.49070001</v>
      </c>
      <c r="Q185" s="4">
        <f t="shared" ref="Q185:Q203" si="24">-5788847.52</f>
        <v>-5788847.5199999996</v>
      </c>
      <c r="R185" s="4">
        <v>167055.391</v>
      </c>
      <c r="S185" s="4">
        <v>3319806.7045999998</v>
      </c>
      <c r="T185" s="4">
        <v>38177797.645900004</v>
      </c>
      <c r="U185" s="5">
        <f t="shared" si="17"/>
        <v>138300380.71220002</v>
      </c>
    </row>
    <row r="186" spans="1:21" ht="24.95" customHeight="1" x14ac:dyDescent="0.2">
      <c r="A186" s="150"/>
      <c r="B186" s="145"/>
      <c r="C186" s="1">
        <v>3</v>
      </c>
      <c r="D186" s="1" t="s">
        <v>247</v>
      </c>
      <c r="E186" s="4">
        <v>122503098.9145</v>
      </c>
      <c r="F186" s="4">
        <v>-2434582.2599999998</v>
      </c>
      <c r="G186" s="4">
        <v>199803.6544</v>
      </c>
      <c r="H186" s="4">
        <v>3970596.2651999998</v>
      </c>
      <c r="I186" s="4">
        <v>40282485.102799997</v>
      </c>
      <c r="J186" s="5">
        <f t="shared" si="16"/>
        <v>164521401.6769</v>
      </c>
      <c r="K186" s="7"/>
      <c r="L186" s="142"/>
      <c r="M186" s="145"/>
      <c r="N186" s="8">
        <v>2</v>
      </c>
      <c r="O186" s="1" t="s">
        <v>627</v>
      </c>
      <c r="P186" s="4">
        <v>105737694.8872</v>
      </c>
      <c r="Q186" s="4">
        <f t="shared" si="24"/>
        <v>-5788847.5199999996</v>
      </c>
      <c r="R186" s="4">
        <v>172459.1299</v>
      </c>
      <c r="S186" s="4">
        <v>3427192.4558000001</v>
      </c>
      <c r="T186" s="4">
        <v>41577342.917099997</v>
      </c>
      <c r="U186" s="5">
        <f t="shared" si="17"/>
        <v>145125841.87</v>
      </c>
    </row>
    <row r="187" spans="1:21" ht="24.95" customHeight="1" x14ac:dyDescent="0.2">
      <c r="A187" s="150"/>
      <c r="B187" s="145"/>
      <c r="C187" s="1">
        <v>4</v>
      </c>
      <c r="D187" s="1" t="s">
        <v>248</v>
      </c>
      <c r="E187" s="4">
        <v>79041144.543500006</v>
      </c>
      <c r="F187" s="4">
        <v>-1558697.37</v>
      </c>
      <c r="G187" s="4">
        <v>128916.81660000001</v>
      </c>
      <c r="H187" s="4">
        <v>2561898.2385</v>
      </c>
      <c r="I187" s="4">
        <v>23683058.857799999</v>
      </c>
      <c r="J187" s="5">
        <f t="shared" si="16"/>
        <v>103856321.0864</v>
      </c>
      <c r="K187" s="7"/>
      <c r="L187" s="142"/>
      <c r="M187" s="145"/>
      <c r="N187" s="8">
        <v>3</v>
      </c>
      <c r="O187" s="1" t="s">
        <v>628</v>
      </c>
      <c r="P187" s="4">
        <v>162522337.43709999</v>
      </c>
      <c r="Q187" s="4">
        <f t="shared" si="24"/>
        <v>-5788847.5199999996</v>
      </c>
      <c r="R187" s="4">
        <v>265075.39179999998</v>
      </c>
      <c r="S187" s="4">
        <v>5267708.2600999996</v>
      </c>
      <c r="T187" s="4">
        <v>60765685.157799996</v>
      </c>
      <c r="U187" s="5">
        <f t="shared" si="17"/>
        <v>223031958.72679996</v>
      </c>
    </row>
    <row r="188" spans="1:21" ht="24.95" customHeight="1" x14ac:dyDescent="0.2">
      <c r="A188" s="150"/>
      <c r="B188" s="145"/>
      <c r="C188" s="1">
        <v>5</v>
      </c>
      <c r="D188" s="1" t="s">
        <v>249</v>
      </c>
      <c r="E188" s="4">
        <v>94420305.939899996</v>
      </c>
      <c r="F188" s="4">
        <v>-1868649.67</v>
      </c>
      <c r="G188" s="4">
        <v>154000.36689999999</v>
      </c>
      <c r="H188" s="4">
        <v>3060370.8596000001</v>
      </c>
      <c r="I188" s="4">
        <v>28783314.349800002</v>
      </c>
      <c r="J188" s="5">
        <f t="shared" si="16"/>
        <v>124549341.8462</v>
      </c>
      <c r="K188" s="7"/>
      <c r="L188" s="142"/>
      <c r="M188" s="145"/>
      <c r="N188" s="8">
        <v>4</v>
      </c>
      <c r="O188" s="1" t="s">
        <v>629</v>
      </c>
      <c r="P188" s="4">
        <v>106859801.20559999</v>
      </c>
      <c r="Q188" s="4">
        <f t="shared" si="24"/>
        <v>-5788847.5199999996</v>
      </c>
      <c r="R188" s="4">
        <v>174289.2954</v>
      </c>
      <c r="S188" s="4">
        <v>3463562.4023000002</v>
      </c>
      <c r="T188" s="4">
        <v>36823299.465700001</v>
      </c>
      <c r="U188" s="5">
        <f t="shared" si="17"/>
        <v>141532104.84899998</v>
      </c>
    </row>
    <row r="189" spans="1:21" ht="24.95" customHeight="1" x14ac:dyDescent="0.2">
      <c r="A189" s="150"/>
      <c r="B189" s="145"/>
      <c r="C189" s="1">
        <v>6</v>
      </c>
      <c r="D189" s="1" t="s">
        <v>250</v>
      </c>
      <c r="E189" s="4">
        <v>108623558.4654</v>
      </c>
      <c r="F189" s="4">
        <v>-2154700.0699999998</v>
      </c>
      <c r="G189" s="4">
        <v>177165.9993</v>
      </c>
      <c r="H189" s="4">
        <v>3520729.6743999999</v>
      </c>
      <c r="I189" s="4">
        <v>33183783.98</v>
      </c>
      <c r="J189" s="5">
        <f t="shared" si="16"/>
        <v>143350538.04910001</v>
      </c>
      <c r="K189" s="7"/>
      <c r="L189" s="142"/>
      <c r="M189" s="145"/>
      <c r="N189" s="8">
        <v>5</v>
      </c>
      <c r="O189" s="1" t="s">
        <v>630</v>
      </c>
      <c r="P189" s="4">
        <v>95765473.898599997</v>
      </c>
      <c r="Q189" s="4">
        <f t="shared" si="24"/>
        <v>-5788847.5199999996</v>
      </c>
      <c r="R189" s="4">
        <v>156194.34789999999</v>
      </c>
      <c r="S189" s="4">
        <v>3103970.727</v>
      </c>
      <c r="T189" s="4">
        <v>35922106.398599997</v>
      </c>
      <c r="U189" s="5">
        <f t="shared" si="17"/>
        <v>129158897.8521</v>
      </c>
    </row>
    <row r="190" spans="1:21" ht="24.95" customHeight="1" x14ac:dyDescent="0.2">
      <c r="A190" s="150"/>
      <c r="B190" s="145"/>
      <c r="C190" s="1">
        <v>7</v>
      </c>
      <c r="D190" s="1" t="s">
        <v>251</v>
      </c>
      <c r="E190" s="4">
        <v>124531182.0132</v>
      </c>
      <c r="F190" s="4">
        <v>-2475446.61</v>
      </c>
      <c r="G190" s="4">
        <v>203111.4762</v>
      </c>
      <c r="H190" s="4">
        <v>4036330.9221000001</v>
      </c>
      <c r="I190" s="4">
        <v>34361529.975000001</v>
      </c>
      <c r="J190" s="5">
        <f t="shared" si="16"/>
        <v>160656707.77649999</v>
      </c>
      <c r="K190" s="7"/>
      <c r="L190" s="142"/>
      <c r="M190" s="145"/>
      <c r="N190" s="8">
        <v>6</v>
      </c>
      <c r="O190" s="1" t="s">
        <v>631</v>
      </c>
      <c r="P190" s="4">
        <v>72846381.831</v>
      </c>
      <c r="Q190" s="4">
        <f t="shared" si="24"/>
        <v>-5788847.5199999996</v>
      </c>
      <c r="R190" s="4">
        <v>118813.1029</v>
      </c>
      <c r="S190" s="4">
        <v>2361112.2836000002</v>
      </c>
      <c r="T190" s="4">
        <v>28025971.644900002</v>
      </c>
      <c r="U190" s="5">
        <f t="shared" si="17"/>
        <v>97563431.342400014</v>
      </c>
    </row>
    <row r="191" spans="1:21" ht="24.95" customHeight="1" x14ac:dyDescent="0.2">
      <c r="A191" s="150"/>
      <c r="B191" s="145"/>
      <c r="C191" s="1">
        <v>8</v>
      </c>
      <c r="D191" s="1" t="s">
        <v>252</v>
      </c>
      <c r="E191" s="4">
        <v>98647866.490500003</v>
      </c>
      <c r="F191" s="4">
        <v>-1953847.98</v>
      </c>
      <c r="G191" s="4">
        <v>160895.55609999999</v>
      </c>
      <c r="H191" s="4">
        <v>3197395.4432999999</v>
      </c>
      <c r="I191" s="4">
        <v>33892806.792999998</v>
      </c>
      <c r="J191" s="5">
        <f t="shared" si="16"/>
        <v>133945116.30289999</v>
      </c>
      <c r="K191" s="7"/>
      <c r="L191" s="142"/>
      <c r="M191" s="145"/>
      <c r="N191" s="8">
        <v>7</v>
      </c>
      <c r="O191" s="1" t="s">
        <v>836</v>
      </c>
      <c r="P191" s="4">
        <v>70965248.757599995</v>
      </c>
      <c r="Q191" s="4">
        <f t="shared" si="24"/>
        <v>-5788847.5199999996</v>
      </c>
      <c r="R191" s="4">
        <v>115744.958</v>
      </c>
      <c r="S191" s="4">
        <v>2300140.6019000001</v>
      </c>
      <c r="T191" s="4">
        <v>28356210.010600001</v>
      </c>
      <c r="U191" s="5">
        <f t="shared" si="17"/>
        <v>95948496.8081</v>
      </c>
    </row>
    <row r="192" spans="1:21" ht="24.95" customHeight="1" x14ac:dyDescent="0.2">
      <c r="A192" s="150"/>
      <c r="B192" s="145"/>
      <c r="C192" s="1">
        <v>9</v>
      </c>
      <c r="D192" s="1" t="s">
        <v>253</v>
      </c>
      <c r="E192" s="4">
        <v>105146466.31720001</v>
      </c>
      <c r="F192" s="4">
        <v>-2084922.28</v>
      </c>
      <c r="G192" s="4">
        <v>171494.8308</v>
      </c>
      <c r="H192" s="4">
        <v>3408029.4306999999</v>
      </c>
      <c r="I192" s="4">
        <v>34742745.198899999</v>
      </c>
      <c r="J192" s="5">
        <f t="shared" si="16"/>
        <v>141383813.49760002</v>
      </c>
      <c r="K192" s="7"/>
      <c r="L192" s="142"/>
      <c r="M192" s="145"/>
      <c r="N192" s="8">
        <v>8</v>
      </c>
      <c r="O192" s="1" t="s">
        <v>632</v>
      </c>
      <c r="P192" s="4">
        <v>159349458.66240001</v>
      </c>
      <c r="Q192" s="4">
        <f t="shared" si="24"/>
        <v>-5788847.5199999996</v>
      </c>
      <c r="R192" s="4">
        <v>259900.39809999999</v>
      </c>
      <c r="S192" s="4">
        <v>5164868.2444000002</v>
      </c>
      <c r="T192" s="4">
        <v>60645674.243799999</v>
      </c>
      <c r="U192" s="5">
        <f t="shared" si="17"/>
        <v>219631054.02869999</v>
      </c>
    </row>
    <row r="193" spans="1:21" ht="24.95" customHeight="1" x14ac:dyDescent="0.2">
      <c r="A193" s="150"/>
      <c r="B193" s="145"/>
      <c r="C193" s="1">
        <v>10</v>
      </c>
      <c r="D193" s="1" t="s">
        <v>254</v>
      </c>
      <c r="E193" s="4">
        <v>82333780.827399999</v>
      </c>
      <c r="F193" s="4">
        <v>-1625005.68</v>
      </c>
      <c r="G193" s="4">
        <v>134287.13589999999</v>
      </c>
      <c r="H193" s="4">
        <v>2668619.8598000002</v>
      </c>
      <c r="I193" s="4">
        <v>27003569.163600001</v>
      </c>
      <c r="J193" s="5">
        <f t="shared" si="16"/>
        <v>110515251.30669999</v>
      </c>
      <c r="K193" s="7"/>
      <c r="L193" s="142"/>
      <c r="M193" s="145"/>
      <c r="N193" s="8">
        <v>9</v>
      </c>
      <c r="O193" s="1" t="s">
        <v>633</v>
      </c>
      <c r="P193" s="4">
        <v>94832742.677200004</v>
      </c>
      <c r="Q193" s="4">
        <f t="shared" si="24"/>
        <v>-5788847.5199999996</v>
      </c>
      <c r="R193" s="4">
        <v>154673.05489999999</v>
      </c>
      <c r="S193" s="4">
        <v>3073738.8459999999</v>
      </c>
      <c r="T193" s="4">
        <v>31848541.497699998</v>
      </c>
      <c r="U193" s="5">
        <f t="shared" si="17"/>
        <v>124120848.55580002</v>
      </c>
    </row>
    <row r="194" spans="1:21" ht="24.95" customHeight="1" x14ac:dyDescent="0.2">
      <c r="A194" s="150"/>
      <c r="B194" s="145"/>
      <c r="C194" s="1">
        <v>11</v>
      </c>
      <c r="D194" s="1" t="s">
        <v>255</v>
      </c>
      <c r="E194" s="4">
        <v>112343282.9938</v>
      </c>
      <c r="F194" s="4">
        <v>-2231802.6</v>
      </c>
      <c r="G194" s="4">
        <v>183232.90340000001</v>
      </c>
      <c r="H194" s="4">
        <v>3641294.1699000001</v>
      </c>
      <c r="I194" s="4">
        <v>32711518.8092</v>
      </c>
      <c r="J194" s="5">
        <f t="shared" si="16"/>
        <v>146647526.27630001</v>
      </c>
      <c r="K194" s="7"/>
      <c r="L194" s="142"/>
      <c r="M194" s="145"/>
      <c r="N194" s="8">
        <v>10</v>
      </c>
      <c r="O194" s="1" t="s">
        <v>634</v>
      </c>
      <c r="P194" s="4">
        <v>118484239.12620001</v>
      </c>
      <c r="Q194" s="4">
        <f t="shared" si="24"/>
        <v>-5788847.5199999996</v>
      </c>
      <c r="R194" s="4">
        <v>193248.85800000001</v>
      </c>
      <c r="S194" s="4">
        <v>3840336.1346</v>
      </c>
      <c r="T194" s="4">
        <v>43942696.915100001</v>
      </c>
      <c r="U194" s="5">
        <f t="shared" si="17"/>
        <v>160671673.51390001</v>
      </c>
    </row>
    <row r="195" spans="1:21" ht="24.95" customHeight="1" x14ac:dyDescent="0.2">
      <c r="A195" s="150"/>
      <c r="B195" s="145"/>
      <c r="C195" s="1">
        <v>12</v>
      </c>
      <c r="D195" s="1" t="s">
        <v>256</v>
      </c>
      <c r="E195" s="4">
        <v>96949986.019999996</v>
      </c>
      <c r="F195" s="4">
        <v>-2540598.25</v>
      </c>
      <c r="G195" s="4">
        <v>158126.2978</v>
      </c>
      <c r="H195" s="4">
        <v>3142363.3835999998</v>
      </c>
      <c r="I195" s="4">
        <v>29095981.6732</v>
      </c>
      <c r="J195" s="5">
        <f t="shared" si="16"/>
        <v>126805859.12459999</v>
      </c>
      <c r="K195" s="7"/>
      <c r="L195" s="142"/>
      <c r="M195" s="145"/>
      <c r="N195" s="8">
        <v>11</v>
      </c>
      <c r="O195" s="1" t="s">
        <v>635</v>
      </c>
      <c r="P195" s="4">
        <v>91410642.335500002</v>
      </c>
      <c r="Q195" s="4">
        <f t="shared" si="24"/>
        <v>-5788847.5199999996</v>
      </c>
      <c r="R195" s="4">
        <v>149091.5785</v>
      </c>
      <c r="S195" s="4">
        <v>2962821.0084000002</v>
      </c>
      <c r="T195" s="4">
        <v>34892985.030900002</v>
      </c>
      <c r="U195" s="5">
        <f t="shared" si="17"/>
        <v>123626692.4333</v>
      </c>
    </row>
    <row r="196" spans="1:21" ht="24.95" customHeight="1" x14ac:dyDescent="0.2">
      <c r="A196" s="150"/>
      <c r="B196" s="145"/>
      <c r="C196" s="1">
        <v>13</v>
      </c>
      <c r="D196" s="1" t="s">
        <v>257</v>
      </c>
      <c r="E196" s="4">
        <v>106853533.6054</v>
      </c>
      <c r="F196" s="4">
        <v>-2119233.0099999998</v>
      </c>
      <c r="G196" s="4">
        <v>174279.0729</v>
      </c>
      <c r="H196" s="4">
        <v>3463359.2555</v>
      </c>
      <c r="I196" s="4">
        <v>33410262.909699999</v>
      </c>
      <c r="J196" s="5">
        <f t="shared" si="16"/>
        <v>141782201.8335</v>
      </c>
      <c r="K196" s="7"/>
      <c r="L196" s="142"/>
      <c r="M196" s="145"/>
      <c r="N196" s="8">
        <v>12</v>
      </c>
      <c r="O196" s="1" t="s">
        <v>636</v>
      </c>
      <c r="P196" s="4">
        <v>82585516.772499993</v>
      </c>
      <c r="Q196" s="4">
        <f t="shared" si="24"/>
        <v>-5788847.5199999996</v>
      </c>
      <c r="R196" s="4">
        <v>134697.71950000001</v>
      </c>
      <c r="S196" s="4">
        <v>2676779.1782999998</v>
      </c>
      <c r="T196" s="4">
        <v>32441581.540800001</v>
      </c>
      <c r="U196" s="5">
        <f t="shared" si="17"/>
        <v>112049727.6911</v>
      </c>
    </row>
    <row r="197" spans="1:21" ht="24.95" customHeight="1" x14ac:dyDescent="0.2">
      <c r="A197" s="150"/>
      <c r="B197" s="145"/>
      <c r="C197" s="1">
        <v>14</v>
      </c>
      <c r="D197" s="1" t="s">
        <v>258</v>
      </c>
      <c r="E197" s="4">
        <v>101162131.7289</v>
      </c>
      <c r="F197" s="4">
        <v>-2004350.13</v>
      </c>
      <c r="G197" s="4">
        <v>164996.34529999999</v>
      </c>
      <c r="H197" s="4">
        <v>3278888.3382000001</v>
      </c>
      <c r="I197" s="4">
        <v>32553379.4278</v>
      </c>
      <c r="J197" s="5">
        <f t="shared" si="16"/>
        <v>135155045.71020001</v>
      </c>
      <c r="K197" s="7"/>
      <c r="L197" s="142"/>
      <c r="M197" s="145"/>
      <c r="N197" s="8">
        <v>13</v>
      </c>
      <c r="O197" s="1" t="s">
        <v>837</v>
      </c>
      <c r="P197" s="4">
        <v>74472148.755999997</v>
      </c>
      <c r="Q197" s="4">
        <f t="shared" si="24"/>
        <v>-5788847.5199999996</v>
      </c>
      <c r="R197" s="4">
        <v>121464.74340000001</v>
      </c>
      <c r="S197" s="4">
        <v>2413806.9838999999</v>
      </c>
      <c r="T197" s="4">
        <v>28892578.233199999</v>
      </c>
      <c r="U197" s="5">
        <f t="shared" si="17"/>
        <v>100111151.19649999</v>
      </c>
    </row>
    <row r="198" spans="1:21" ht="24.95" customHeight="1" x14ac:dyDescent="0.2">
      <c r="A198" s="150"/>
      <c r="B198" s="145"/>
      <c r="C198" s="1">
        <v>15</v>
      </c>
      <c r="D198" s="1" t="s">
        <v>259</v>
      </c>
      <c r="E198" s="4">
        <v>114747719.96160001</v>
      </c>
      <c r="F198" s="4">
        <v>-2278449.64</v>
      </c>
      <c r="G198" s="4">
        <v>187154.56169999999</v>
      </c>
      <c r="H198" s="4">
        <v>3719227.2878</v>
      </c>
      <c r="I198" s="4">
        <v>34799278.117799997</v>
      </c>
      <c r="J198" s="5">
        <f t="shared" si="16"/>
        <v>151174930.28890002</v>
      </c>
      <c r="K198" s="7"/>
      <c r="L198" s="142"/>
      <c r="M198" s="145"/>
      <c r="N198" s="8">
        <v>14</v>
      </c>
      <c r="O198" s="1" t="s">
        <v>637</v>
      </c>
      <c r="P198" s="4">
        <v>85615192.530300006</v>
      </c>
      <c r="Q198" s="4">
        <f t="shared" si="24"/>
        <v>-5788847.5199999996</v>
      </c>
      <c r="R198" s="4">
        <v>139639.14790000001</v>
      </c>
      <c r="S198" s="4">
        <v>2774977.6675999998</v>
      </c>
      <c r="T198" s="4">
        <v>29905378.6723</v>
      </c>
      <c r="U198" s="5">
        <f t="shared" si="17"/>
        <v>112646340.49810001</v>
      </c>
    </row>
    <row r="199" spans="1:21" ht="24.95" customHeight="1" x14ac:dyDescent="0.2">
      <c r="A199" s="150"/>
      <c r="B199" s="145"/>
      <c r="C199" s="1">
        <v>16</v>
      </c>
      <c r="D199" s="1" t="s">
        <v>260</v>
      </c>
      <c r="E199" s="4">
        <v>107843171.87549999</v>
      </c>
      <c r="F199" s="4">
        <v>-2139279.5699999998</v>
      </c>
      <c r="G199" s="4">
        <v>175893.18179999999</v>
      </c>
      <c r="H199" s="4">
        <v>3495435.6197000002</v>
      </c>
      <c r="I199" s="4">
        <v>33372551.1468</v>
      </c>
      <c r="J199" s="5">
        <f t="shared" si="16"/>
        <v>142747772.2538</v>
      </c>
      <c r="K199" s="7"/>
      <c r="L199" s="142"/>
      <c r="M199" s="145"/>
      <c r="N199" s="8">
        <v>15</v>
      </c>
      <c r="O199" s="1" t="s">
        <v>638</v>
      </c>
      <c r="P199" s="4">
        <v>89674905.576700002</v>
      </c>
      <c r="Q199" s="4">
        <f t="shared" si="24"/>
        <v>-5788847.5199999996</v>
      </c>
      <c r="R199" s="4">
        <v>146260.57629999999</v>
      </c>
      <c r="S199" s="4">
        <v>2906561.9427</v>
      </c>
      <c r="T199" s="4">
        <v>34642545.5889</v>
      </c>
      <c r="U199" s="5">
        <f t="shared" si="17"/>
        <v>121581426.1646</v>
      </c>
    </row>
    <row r="200" spans="1:21" ht="24.95" customHeight="1" x14ac:dyDescent="0.2">
      <c r="A200" s="150"/>
      <c r="B200" s="145"/>
      <c r="C200" s="1">
        <v>17</v>
      </c>
      <c r="D200" s="1" t="s">
        <v>261</v>
      </c>
      <c r="E200" s="4">
        <v>108268314.09890001</v>
      </c>
      <c r="F200" s="4">
        <v>-2147660.84</v>
      </c>
      <c r="G200" s="4">
        <v>176586.5926</v>
      </c>
      <c r="H200" s="4">
        <v>3509215.4191000001</v>
      </c>
      <c r="I200" s="4">
        <v>35077497.864</v>
      </c>
      <c r="J200" s="5">
        <f t="shared" si="16"/>
        <v>144883953.13460001</v>
      </c>
      <c r="K200" s="7"/>
      <c r="L200" s="142"/>
      <c r="M200" s="145"/>
      <c r="N200" s="8">
        <v>16</v>
      </c>
      <c r="O200" s="1" t="s">
        <v>639</v>
      </c>
      <c r="P200" s="4">
        <v>108731092.7474</v>
      </c>
      <c r="Q200" s="4">
        <f t="shared" si="24"/>
        <v>-5788847.5199999996</v>
      </c>
      <c r="R200" s="4">
        <v>177341.38870000001</v>
      </c>
      <c r="S200" s="4">
        <v>3524215.0981999999</v>
      </c>
      <c r="T200" s="4">
        <v>40089221.473800004</v>
      </c>
      <c r="U200" s="5">
        <f t="shared" si="17"/>
        <v>146733023.18809998</v>
      </c>
    </row>
    <row r="201" spans="1:21" ht="24.95" customHeight="1" x14ac:dyDescent="0.2">
      <c r="A201" s="150"/>
      <c r="B201" s="146"/>
      <c r="C201" s="1">
        <v>18</v>
      </c>
      <c r="D201" s="1" t="s">
        <v>262</v>
      </c>
      <c r="E201" s="4">
        <v>119397055.2984</v>
      </c>
      <c r="F201" s="4">
        <v>-2372129.21</v>
      </c>
      <c r="G201" s="4">
        <v>194737.66940000001</v>
      </c>
      <c r="H201" s="4">
        <v>3869922.5247999998</v>
      </c>
      <c r="I201" s="4">
        <v>36077102.658600003</v>
      </c>
      <c r="J201" s="5">
        <f t="shared" ref="J201:J264" si="25">E201+F201+G201+H201+I201</f>
        <v>157166688.94120002</v>
      </c>
      <c r="K201" s="7"/>
      <c r="L201" s="142"/>
      <c r="M201" s="145"/>
      <c r="N201" s="8">
        <v>17</v>
      </c>
      <c r="O201" s="1" t="s">
        <v>640</v>
      </c>
      <c r="P201" s="4">
        <v>91277580.909099996</v>
      </c>
      <c r="Q201" s="4">
        <f t="shared" si="24"/>
        <v>-5788847.5199999996</v>
      </c>
      <c r="R201" s="4">
        <v>148874.55410000001</v>
      </c>
      <c r="S201" s="4">
        <v>2958508.1934000002</v>
      </c>
      <c r="T201" s="4">
        <v>31796661.7797</v>
      </c>
      <c r="U201" s="5">
        <f t="shared" ref="U201:U264" si="26">P201+Q201+R201+S201+T201</f>
        <v>120392777.9163</v>
      </c>
    </row>
    <row r="202" spans="1:21" ht="24.95" customHeight="1" x14ac:dyDescent="0.2">
      <c r="A202" s="1"/>
      <c r="B202" s="147" t="s">
        <v>864</v>
      </c>
      <c r="C202" s="148"/>
      <c r="D202" s="149"/>
      <c r="E202" s="10">
        <f t="shared" ref="E202:J202" si="27">SUM(E184:E201)</f>
        <v>1912585953.0381</v>
      </c>
      <c r="F202" s="10">
        <f>SUM(F184:F201)</f>
        <v>-38551266.100000001</v>
      </c>
      <c r="G202" s="10">
        <f t="shared" si="27"/>
        <v>3119444.8648000001</v>
      </c>
      <c r="H202" s="10">
        <f t="shared" si="27"/>
        <v>61991139.075599998</v>
      </c>
      <c r="I202" s="10">
        <f t="shared" si="27"/>
        <v>586451013.16709995</v>
      </c>
      <c r="J202" s="10">
        <f t="shared" si="27"/>
        <v>2525596284.0455999</v>
      </c>
      <c r="K202" s="7"/>
      <c r="L202" s="142"/>
      <c r="M202" s="145"/>
      <c r="N202" s="8">
        <v>18</v>
      </c>
      <c r="O202" s="1" t="s">
        <v>641</v>
      </c>
      <c r="P202" s="4">
        <v>84833016.099199995</v>
      </c>
      <c r="Q202" s="4">
        <f t="shared" si="24"/>
        <v>-5788847.5199999996</v>
      </c>
      <c r="R202" s="4">
        <v>138363.4111</v>
      </c>
      <c r="S202" s="4">
        <v>2749625.6003</v>
      </c>
      <c r="T202" s="4">
        <v>33024134.519099999</v>
      </c>
      <c r="U202" s="5">
        <f t="shared" si="26"/>
        <v>114956292.10969999</v>
      </c>
    </row>
    <row r="203" spans="1:21" ht="24.95" customHeight="1" x14ac:dyDescent="0.2">
      <c r="A203" s="150">
        <v>10</v>
      </c>
      <c r="B203" s="144" t="s">
        <v>50</v>
      </c>
      <c r="C203" s="1">
        <v>1</v>
      </c>
      <c r="D203" s="1" t="s">
        <v>263</v>
      </c>
      <c r="E203" s="4">
        <v>83609123.632100001</v>
      </c>
      <c r="F203" s="4">
        <v>0</v>
      </c>
      <c r="G203" s="4">
        <v>136367.23149999999</v>
      </c>
      <c r="H203" s="4">
        <v>2709956.5395999998</v>
      </c>
      <c r="I203" s="4">
        <v>28838060.839699998</v>
      </c>
      <c r="J203" s="5">
        <f t="shared" si="25"/>
        <v>115293508.2429</v>
      </c>
      <c r="K203" s="7"/>
      <c r="L203" s="142"/>
      <c r="M203" s="145"/>
      <c r="N203" s="8">
        <v>19</v>
      </c>
      <c r="O203" s="1" t="s">
        <v>642</v>
      </c>
      <c r="P203" s="4">
        <v>80577978.539000005</v>
      </c>
      <c r="Q203" s="4">
        <f t="shared" si="24"/>
        <v>-5788847.5199999996</v>
      </c>
      <c r="R203" s="4">
        <v>131423.40659999999</v>
      </c>
      <c r="S203" s="4">
        <v>2611710.4259000001</v>
      </c>
      <c r="T203" s="4">
        <v>29260736.714200001</v>
      </c>
      <c r="U203" s="5">
        <f t="shared" si="26"/>
        <v>106793001.56570001</v>
      </c>
    </row>
    <row r="204" spans="1:21" ht="24.95" customHeight="1" x14ac:dyDescent="0.2">
      <c r="A204" s="150"/>
      <c r="B204" s="145"/>
      <c r="C204" s="1">
        <v>2</v>
      </c>
      <c r="D204" s="1" t="s">
        <v>264</v>
      </c>
      <c r="E204" s="4">
        <v>91130627.393199995</v>
      </c>
      <c r="F204" s="4">
        <v>0</v>
      </c>
      <c r="G204" s="4">
        <v>148634.87160000001</v>
      </c>
      <c r="H204" s="4">
        <v>2953745.105</v>
      </c>
      <c r="I204" s="4">
        <v>31330856.982999999</v>
      </c>
      <c r="J204" s="5">
        <f t="shared" si="25"/>
        <v>125563864.3528</v>
      </c>
      <c r="K204" s="7"/>
      <c r="L204" s="143"/>
      <c r="M204" s="146"/>
      <c r="N204" s="8">
        <v>20</v>
      </c>
      <c r="O204" s="1" t="s">
        <v>643</v>
      </c>
      <c r="P204" s="4">
        <v>109290368.3945</v>
      </c>
      <c r="Q204" s="4">
        <f>-5788847.52</f>
        <v>-5788847.5199999996</v>
      </c>
      <c r="R204" s="4">
        <v>178253.5723</v>
      </c>
      <c r="S204" s="4">
        <v>3542342.4583999999</v>
      </c>
      <c r="T204" s="4">
        <v>41795001.600199997</v>
      </c>
      <c r="U204" s="5">
        <f t="shared" si="26"/>
        <v>149017118.5054</v>
      </c>
    </row>
    <row r="205" spans="1:21" ht="24.95" customHeight="1" x14ac:dyDescent="0.2">
      <c r="A205" s="150"/>
      <c r="B205" s="145"/>
      <c r="C205" s="1">
        <v>3</v>
      </c>
      <c r="D205" s="1" t="s">
        <v>265</v>
      </c>
      <c r="E205" s="4">
        <v>77901668.830400005</v>
      </c>
      <c r="F205" s="4">
        <v>0</v>
      </c>
      <c r="G205" s="4">
        <v>127058.3214</v>
      </c>
      <c r="H205" s="4">
        <v>2524965.3114999998</v>
      </c>
      <c r="I205" s="4">
        <v>27583293.951499999</v>
      </c>
      <c r="J205" s="5">
        <f t="shared" si="25"/>
        <v>108136986.4148</v>
      </c>
      <c r="K205" s="7"/>
      <c r="L205" s="14"/>
      <c r="M205" s="147" t="s">
        <v>882</v>
      </c>
      <c r="N205" s="148"/>
      <c r="O205" s="149"/>
      <c r="P205" s="10">
        <f t="shared" ref="P205:U205" si="28">SUM(P185:P204)</f>
        <v>1988256389.6338</v>
      </c>
      <c r="Q205" s="4">
        <f t="shared" si="28"/>
        <v>-115776950.39999995</v>
      </c>
      <c r="R205" s="10">
        <f t="shared" si="28"/>
        <v>3242864.0263</v>
      </c>
      <c r="S205" s="10">
        <f t="shared" si="28"/>
        <v>64443785.217399999</v>
      </c>
      <c r="T205" s="10">
        <f t="shared" si="28"/>
        <v>742826151.05029988</v>
      </c>
      <c r="U205" s="10">
        <f t="shared" si="28"/>
        <v>2682992239.5278001</v>
      </c>
    </row>
    <row r="206" spans="1:21" ht="24.95" customHeight="1" x14ac:dyDescent="0.2">
      <c r="A206" s="150"/>
      <c r="B206" s="145"/>
      <c r="C206" s="1">
        <v>4</v>
      </c>
      <c r="D206" s="1" t="s">
        <v>266</v>
      </c>
      <c r="E206" s="4">
        <v>111958784.25849999</v>
      </c>
      <c r="F206" s="4">
        <v>0</v>
      </c>
      <c r="G206" s="4">
        <v>182605.7825</v>
      </c>
      <c r="H206" s="4">
        <v>3628831.7159000002</v>
      </c>
      <c r="I206" s="4">
        <v>36127265.3983</v>
      </c>
      <c r="J206" s="5">
        <f t="shared" si="25"/>
        <v>151897487.1552</v>
      </c>
      <c r="K206" s="7"/>
      <c r="L206" s="141">
        <v>28</v>
      </c>
      <c r="M206" s="144" t="s">
        <v>68</v>
      </c>
      <c r="N206" s="8">
        <v>1</v>
      </c>
      <c r="O206" s="1" t="s">
        <v>644</v>
      </c>
      <c r="P206" s="4">
        <v>105347128.8954</v>
      </c>
      <c r="Q206" s="4">
        <f t="shared" ref="Q206:Q222" si="29">-2620951.49</f>
        <v>-2620951.4900000002</v>
      </c>
      <c r="R206" s="4">
        <v>171822.1133</v>
      </c>
      <c r="S206" s="4">
        <v>3414533.3484999998</v>
      </c>
      <c r="T206" s="4">
        <v>34836821.378799997</v>
      </c>
      <c r="U206" s="5">
        <f t="shared" si="26"/>
        <v>141149354.24599999</v>
      </c>
    </row>
    <row r="207" spans="1:21" ht="24.95" customHeight="1" x14ac:dyDescent="0.2">
      <c r="A207" s="150"/>
      <c r="B207" s="145"/>
      <c r="C207" s="1">
        <v>5</v>
      </c>
      <c r="D207" s="1" t="s">
        <v>267</v>
      </c>
      <c r="E207" s="4">
        <v>101865096.5829</v>
      </c>
      <c r="F207" s="4">
        <v>0</v>
      </c>
      <c r="G207" s="4">
        <v>166142.8873</v>
      </c>
      <c r="H207" s="4">
        <v>3301672.9832000001</v>
      </c>
      <c r="I207" s="4">
        <v>35510959.350400001</v>
      </c>
      <c r="J207" s="5">
        <f t="shared" si="25"/>
        <v>140843871.80379999</v>
      </c>
      <c r="K207" s="7"/>
      <c r="L207" s="142"/>
      <c r="M207" s="145"/>
      <c r="N207" s="8">
        <v>2</v>
      </c>
      <c r="O207" s="1" t="s">
        <v>645</v>
      </c>
      <c r="P207" s="4">
        <v>111440367.1558</v>
      </c>
      <c r="Q207" s="4">
        <f t="shared" si="29"/>
        <v>-2620951.4900000002</v>
      </c>
      <c r="R207" s="4">
        <v>181760.2396</v>
      </c>
      <c r="S207" s="4">
        <v>3612028.6713999999</v>
      </c>
      <c r="T207" s="4">
        <v>37502549.915600002</v>
      </c>
      <c r="U207" s="5">
        <f t="shared" si="26"/>
        <v>150115754.49239999</v>
      </c>
    </row>
    <row r="208" spans="1:21" ht="24.95" customHeight="1" x14ac:dyDescent="0.2">
      <c r="A208" s="150"/>
      <c r="B208" s="145"/>
      <c r="C208" s="1">
        <v>6</v>
      </c>
      <c r="D208" s="1" t="s">
        <v>268</v>
      </c>
      <c r="E208" s="4">
        <v>104344566.9861</v>
      </c>
      <c r="F208" s="4">
        <v>0</v>
      </c>
      <c r="G208" s="4">
        <v>170186.9258</v>
      </c>
      <c r="H208" s="4">
        <v>3382038.1006</v>
      </c>
      <c r="I208" s="4">
        <v>35705421.479599997</v>
      </c>
      <c r="J208" s="5">
        <f t="shared" si="25"/>
        <v>143602213.4921</v>
      </c>
      <c r="K208" s="7"/>
      <c r="L208" s="142"/>
      <c r="M208" s="145"/>
      <c r="N208" s="8">
        <v>3</v>
      </c>
      <c r="O208" s="1" t="s">
        <v>646</v>
      </c>
      <c r="P208" s="4">
        <v>113455466.56280001</v>
      </c>
      <c r="Q208" s="4">
        <f t="shared" si="29"/>
        <v>-2620951.4900000002</v>
      </c>
      <c r="R208" s="4">
        <v>185046.8848</v>
      </c>
      <c r="S208" s="4">
        <v>3677342.4981999998</v>
      </c>
      <c r="T208" s="4">
        <v>38592510.149400003</v>
      </c>
      <c r="U208" s="5">
        <f t="shared" si="26"/>
        <v>153289414.60520002</v>
      </c>
    </row>
    <row r="209" spans="1:21" ht="24.95" customHeight="1" x14ac:dyDescent="0.2">
      <c r="A209" s="150"/>
      <c r="B209" s="145"/>
      <c r="C209" s="1">
        <v>7</v>
      </c>
      <c r="D209" s="1" t="s">
        <v>269</v>
      </c>
      <c r="E209" s="4">
        <v>110624495.0361</v>
      </c>
      <c r="F209" s="4">
        <v>0</v>
      </c>
      <c r="G209" s="4">
        <v>180429.5448</v>
      </c>
      <c r="H209" s="4">
        <v>3585584.4523</v>
      </c>
      <c r="I209" s="4">
        <v>34320920.570900001</v>
      </c>
      <c r="J209" s="5">
        <f t="shared" si="25"/>
        <v>148711429.60409999</v>
      </c>
      <c r="K209" s="7"/>
      <c r="L209" s="142"/>
      <c r="M209" s="145"/>
      <c r="N209" s="8">
        <v>4</v>
      </c>
      <c r="O209" s="1" t="s">
        <v>647</v>
      </c>
      <c r="P209" s="4">
        <v>84151866.175999999</v>
      </c>
      <c r="Q209" s="4">
        <f t="shared" si="29"/>
        <v>-2620951.4900000002</v>
      </c>
      <c r="R209" s="4">
        <v>137252.44940000001</v>
      </c>
      <c r="S209" s="4">
        <v>2727548.0254000002</v>
      </c>
      <c r="T209" s="4">
        <v>28379081.323899999</v>
      </c>
      <c r="U209" s="5">
        <f t="shared" si="26"/>
        <v>112774796.48469999</v>
      </c>
    </row>
    <row r="210" spans="1:21" ht="24.95" customHeight="1" x14ac:dyDescent="0.2">
      <c r="A210" s="150"/>
      <c r="B210" s="145"/>
      <c r="C210" s="1">
        <v>8</v>
      </c>
      <c r="D210" s="1" t="s">
        <v>270</v>
      </c>
      <c r="E210" s="4">
        <v>104043955.9963</v>
      </c>
      <c r="F210" s="4">
        <v>0</v>
      </c>
      <c r="G210" s="4">
        <v>169696.62659999999</v>
      </c>
      <c r="H210" s="4">
        <v>3372294.6338</v>
      </c>
      <c r="I210" s="4">
        <v>32858079.204399999</v>
      </c>
      <c r="J210" s="5">
        <f t="shared" si="25"/>
        <v>140444026.46109998</v>
      </c>
      <c r="K210" s="7"/>
      <c r="L210" s="142"/>
      <c r="M210" s="145"/>
      <c r="N210" s="8">
        <v>5</v>
      </c>
      <c r="O210" s="1" t="s">
        <v>648</v>
      </c>
      <c r="P210" s="4">
        <v>88180971.514500007</v>
      </c>
      <c r="Q210" s="4">
        <f t="shared" si="29"/>
        <v>-2620951.4900000002</v>
      </c>
      <c r="R210" s="4">
        <v>143823.9564</v>
      </c>
      <c r="S210" s="4">
        <v>2858140.2368999999</v>
      </c>
      <c r="T210" s="4">
        <v>31793350.156300001</v>
      </c>
      <c r="U210" s="5">
        <f t="shared" si="26"/>
        <v>120355334.37410003</v>
      </c>
    </row>
    <row r="211" spans="1:21" ht="24.95" customHeight="1" x14ac:dyDescent="0.2">
      <c r="A211" s="150"/>
      <c r="B211" s="145"/>
      <c r="C211" s="1">
        <v>9</v>
      </c>
      <c r="D211" s="1" t="s">
        <v>271</v>
      </c>
      <c r="E211" s="4">
        <v>97897695.213599995</v>
      </c>
      <c r="F211" s="4">
        <v>0</v>
      </c>
      <c r="G211" s="4">
        <v>159672.01999999999</v>
      </c>
      <c r="H211" s="4">
        <v>3173080.7337000002</v>
      </c>
      <c r="I211" s="4">
        <v>31577476.633200001</v>
      </c>
      <c r="J211" s="5">
        <f t="shared" si="25"/>
        <v>132807924.6005</v>
      </c>
      <c r="K211" s="7"/>
      <c r="L211" s="142"/>
      <c r="M211" s="145"/>
      <c r="N211" s="8">
        <v>6</v>
      </c>
      <c r="O211" s="1" t="s">
        <v>649</v>
      </c>
      <c r="P211" s="4">
        <v>135513416.3506</v>
      </c>
      <c r="Q211" s="4">
        <f t="shared" si="29"/>
        <v>-2620951.4900000002</v>
      </c>
      <c r="R211" s="4">
        <v>221023.59899999999</v>
      </c>
      <c r="S211" s="4">
        <v>4392289.4165000003</v>
      </c>
      <c r="T211" s="4">
        <v>47185305.480800003</v>
      </c>
      <c r="U211" s="5">
        <f t="shared" si="26"/>
        <v>184691083.35690001</v>
      </c>
    </row>
    <row r="212" spans="1:21" ht="24.95" customHeight="1" x14ac:dyDescent="0.2">
      <c r="A212" s="150"/>
      <c r="B212" s="145"/>
      <c r="C212" s="1">
        <v>10</v>
      </c>
      <c r="D212" s="1" t="s">
        <v>272</v>
      </c>
      <c r="E212" s="4">
        <v>109471473.5799</v>
      </c>
      <c r="F212" s="4">
        <v>0</v>
      </c>
      <c r="G212" s="4">
        <v>178548.9565</v>
      </c>
      <c r="H212" s="4">
        <v>3548212.4778</v>
      </c>
      <c r="I212" s="4">
        <v>37380573.820600003</v>
      </c>
      <c r="J212" s="5">
        <f t="shared" si="25"/>
        <v>150578808.8348</v>
      </c>
      <c r="K212" s="7"/>
      <c r="L212" s="142"/>
      <c r="M212" s="145"/>
      <c r="N212" s="8">
        <v>7</v>
      </c>
      <c r="O212" s="1" t="s">
        <v>650</v>
      </c>
      <c r="P212" s="4">
        <v>95439601.695299998</v>
      </c>
      <c r="Q212" s="4">
        <f t="shared" si="29"/>
        <v>-2620951.4900000002</v>
      </c>
      <c r="R212" s="4">
        <v>155662.8474</v>
      </c>
      <c r="S212" s="4">
        <v>3093408.4884000001</v>
      </c>
      <c r="T212" s="4">
        <v>31615347.857299998</v>
      </c>
      <c r="U212" s="5">
        <f t="shared" si="26"/>
        <v>127683069.39839999</v>
      </c>
    </row>
    <row r="213" spans="1:21" ht="24.95" customHeight="1" x14ac:dyDescent="0.2">
      <c r="A213" s="150"/>
      <c r="B213" s="145"/>
      <c r="C213" s="1">
        <v>11</v>
      </c>
      <c r="D213" s="1" t="s">
        <v>273</v>
      </c>
      <c r="E213" s="4">
        <v>91989778.1215</v>
      </c>
      <c r="F213" s="4">
        <v>0</v>
      </c>
      <c r="G213" s="4">
        <v>150036.15419999999</v>
      </c>
      <c r="H213" s="4">
        <v>2981592.0795999998</v>
      </c>
      <c r="I213" s="4">
        <v>28731106.668699998</v>
      </c>
      <c r="J213" s="5">
        <f t="shared" si="25"/>
        <v>123852513.024</v>
      </c>
      <c r="K213" s="7"/>
      <c r="L213" s="142"/>
      <c r="M213" s="145"/>
      <c r="N213" s="8">
        <v>8</v>
      </c>
      <c r="O213" s="1" t="s">
        <v>651</v>
      </c>
      <c r="P213" s="4">
        <v>96155835.810800001</v>
      </c>
      <c r="Q213" s="4">
        <f t="shared" si="29"/>
        <v>-2620951.4900000002</v>
      </c>
      <c r="R213" s="4">
        <v>156831.03169999999</v>
      </c>
      <c r="S213" s="4">
        <v>3116623.2196</v>
      </c>
      <c r="T213" s="4">
        <v>34900577.176899999</v>
      </c>
      <c r="U213" s="5">
        <f t="shared" si="26"/>
        <v>131708915.74900001</v>
      </c>
    </row>
    <row r="214" spans="1:21" ht="24.95" customHeight="1" x14ac:dyDescent="0.2">
      <c r="A214" s="150"/>
      <c r="B214" s="145"/>
      <c r="C214" s="1">
        <v>12</v>
      </c>
      <c r="D214" s="1" t="s">
        <v>274</v>
      </c>
      <c r="E214" s="4">
        <v>94873544.038200006</v>
      </c>
      <c r="F214" s="4">
        <v>0</v>
      </c>
      <c r="G214" s="4">
        <v>154739.6023</v>
      </c>
      <c r="H214" s="4">
        <v>3075061.3083000001</v>
      </c>
      <c r="I214" s="4">
        <v>31936537.0645</v>
      </c>
      <c r="J214" s="5">
        <f t="shared" si="25"/>
        <v>130039882.01330002</v>
      </c>
      <c r="K214" s="7"/>
      <c r="L214" s="142"/>
      <c r="M214" s="145"/>
      <c r="N214" s="8">
        <v>9</v>
      </c>
      <c r="O214" s="1" t="s">
        <v>652</v>
      </c>
      <c r="P214" s="4">
        <v>115602794.147</v>
      </c>
      <c r="Q214" s="4">
        <f t="shared" si="29"/>
        <v>-2620951.4900000002</v>
      </c>
      <c r="R214" s="4">
        <v>188549.1954</v>
      </c>
      <c r="S214" s="4">
        <v>3746942.1324999998</v>
      </c>
      <c r="T214" s="4">
        <v>38875799.801100001</v>
      </c>
      <c r="U214" s="5">
        <f t="shared" si="26"/>
        <v>155793133.78600001</v>
      </c>
    </row>
    <row r="215" spans="1:21" ht="24.95" customHeight="1" x14ac:dyDescent="0.2">
      <c r="A215" s="150"/>
      <c r="B215" s="145"/>
      <c r="C215" s="1">
        <v>13</v>
      </c>
      <c r="D215" s="1" t="s">
        <v>275</v>
      </c>
      <c r="E215" s="4">
        <v>86902118.873199999</v>
      </c>
      <c r="F215" s="4">
        <v>0</v>
      </c>
      <c r="G215" s="4">
        <v>141738.13630000001</v>
      </c>
      <c r="H215" s="4">
        <v>2816689.7955</v>
      </c>
      <c r="I215" s="4">
        <v>30596415.1917</v>
      </c>
      <c r="J215" s="5">
        <f t="shared" si="25"/>
        <v>120456961.99669999</v>
      </c>
      <c r="K215" s="7"/>
      <c r="L215" s="142"/>
      <c r="M215" s="145"/>
      <c r="N215" s="8">
        <v>10</v>
      </c>
      <c r="O215" s="1" t="s">
        <v>653</v>
      </c>
      <c r="P215" s="4">
        <v>125443217.9689</v>
      </c>
      <c r="Q215" s="4">
        <f t="shared" si="29"/>
        <v>-2620951.4900000002</v>
      </c>
      <c r="R215" s="4">
        <v>204599.01500000001</v>
      </c>
      <c r="S215" s="4">
        <v>4065892.0236999998</v>
      </c>
      <c r="T215" s="4">
        <v>42837965.682300001</v>
      </c>
      <c r="U215" s="5">
        <f t="shared" si="26"/>
        <v>169930723.1999</v>
      </c>
    </row>
    <row r="216" spans="1:21" ht="24.95" customHeight="1" x14ac:dyDescent="0.2">
      <c r="A216" s="150"/>
      <c r="B216" s="145"/>
      <c r="C216" s="1">
        <v>14</v>
      </c>
      <c r="D216" s="1" t="s">
        <v>276</v>
      </c>
      <c r="E216" s="4">
        <v>85108898.003800005</v>
      </c>
      <c r="F216" s="4">
        <v>0</v>
      </c>
      <c r="G216" s="4">
        <v>138813.3769</v>
      </c>
      <c r="H216" s="4">
        <v>2758567.5427000001</v>
      </c>
      <c r="I216" s="4">
        <v>29574586.153900001</v>
      </c>
      <c r="J216" s="5">
        <f t="shared" si="25"/>
        <v>117580865.07730001</v>
      </c>
      <c r="K216" s="7"/>
      <c r="L216" s="142"/>
      <c r="M216" s="145"/>
      <c r="N216" s="8">
        <v>11</v>
      </c>
      <c r="O216" s="1" t="s">
        <v>654</v>
      </c>
      <c r="P216" s="4">
        <v>95982787.525999993</v>
      </c>
      <c r="Q216" s="4">
        <f t="shared" si="29"/>
        <v>-2620951.4900000002</v>
      </c>
      <c r="R216" s="4">
        <v>156548.78839999999</v>
      </c>
      <c r="S216" s="4">
        <v>3111014.3421</v>
      </c>
      <c r="T216" s="4">
        <v>33417872.892999999</v>
      </c>
      <c r="U216" s="5">
        <f t="shared" si="26"/>
        <v>130047272.05949998</v>
      </c>
    </row>
    <row r="217" spans="1:21" ht="24.95" customHeight="1" x14ac:dyDescent="0.2">
      <c r="A217" s="150"/>
      <c r="B217" s="145"/>
      <c r="C217" s="1">
        <v>15</v>
      </c>
      <c r="D217" s="1" t="s">
        <v>277</v>
      </c>
      <c r="E217" s="4">
        <v>92352970.876300007</v>
      </c>
      <c r="F217" s="4">
        <v>0</v>
      </c>
      <c r="G217" s="4">
        <v>150628.52480000001</v>
      </c>
      <c r="H217" s="4">
        <v>2993363.9597</v>
      </c>
      <c r="I217" s="4">
        <v>31955844.3759</v>
      </c>
      <c r="J217" s="5">
        <f t="shared" si="25"/>
        <v>127452807.73670001</v>
      </c>
      <c r="K217" s="7"/>
      <c r="L217" s="142"/>
      <c r="M217" s="145"/>
      <c r="N217" s="8">
        <v>12</v>
      </c>
      <c r="O217" s="1" t="s">
        <v>655</v>
      </c>
      <c r="P217" s="4">
        <v>99348476.601400003</v>
      </c>
      <c r="Q217" s="4">
        <f t="shared" si="29"/>
        <v>-2620951.4900000002</v>
      </c>
      <c r="R217" s="4">
        <v>162038.25750000001</v>
      </c>
      <c r="S217" s="4">
        <v>3220103.7659</v>
      </c>
      <c r="T217" s="4">
        <v>34660485.898199998</v>
      </c>
      <c r="U217" s="5">
        <f t="shared" si="26"/>
        <v>134770153.03299999</v>
      </c>
    </row>
    <row r="218" spans="1:21" ht="24.95" customHeight="1" x14ac:dyDescent="0.2">
      <c r="A218" s="150"/>
      <c r="B218" s="145"/>
      <c r="C218" s="1">
        <v>16</v>
      </c>
      <c r="D218" s="1" t="s">
        <v>278</v>
      </c>
      <c r="E218" s="4">
        <v>76269016.888699993</v>
      </c>
      <c r="F218" s="4">
        <v>0</v>
      </c>
      <c r="G218" s="4">
        <v>124395.4515</v>
      </c>
      <c r="H218" s="4">
        <v>2472047.4526</v>
      </c>
      <c r="I218" s="4">
        <v>26268104.9016</v>
      </c>
      <c r="J218" s="5">
        <f t="shared" si="25"/>
        <v>105133564.6944</v>
      </c>
      <c r="K218" s="7"/>
      <c r="L218" s="142"/>
      <c r="M218" s="145"/>
      <c r="N218" s="8">
        <v>13</v>
      </c>
      <c r="O218" s="1" t="s">
        <v>656</v>
      </c>
      <c r="P218" s="4">
        <v>92326167.764300004</v>
      </c>
      <c r="Q218" s="4">
        <f t="shared" si="29"/>
        <v>-2620951.4900000002</v>
      </c>
      <c r="R218" s="4">
        <v>150584.80869999999</v>
      </c>
      <c r="S218" s="4">
        <v>2992495.2116</v>
      </c>
      <c r="T218" s="4">
        <v>32736422.031800002</v>
      </c>
      <c r="U218" s="5">
        <f t="shared" si="26"/>
        <v>125584718.32640001</v>
      </c>
    </row>
    <row r="219" spans="1:21" ht="24.95" customHeight="1" x14ac:dyDescent="0.2">
      <c r="A219" s="150"/>
      <c r="B219" s="145"/>
      <c r="C219" s="1">
        <v>17</v>
      </c>
      <c r="D219" s="1" t="s">
        <v>279</v>
      </c>
      <c r="E219" s="4">
        <v>96066722.953500003</v>
      </c>
      <c r="F219" s="4">
        <v>0</v>
      </c>
      <c r="G219" s="4">
        <v>156685.68780000001</v>
      </c>
      <c r="H219" s="4">
        <v>3113734.8749000002</v>
      </c>
      <c r="I219" s="4">
        <v>33503554.571600001</v>
      </c>
      <c r="J219" s="5">
        <f t="shared" si="25"/>
        <v>132840698.08780001</v>
      </c>
      <c r="K219" s="7"/>
      <c r="L219" s="142"/>
      <c r="M219" s="145"/>
      <c r="N219" s="8">
        <v>14</v>
      </c>
      <c r="O219" s="1" t="s">
        <v>657</v>
      </c>
      <c r="P219" s="4">
        <v>115466471.59909999</v>
      </c>
      <c r="Q219" s="4">
        <f t="shared" si="29"/>
        <v>-2620951.4900000002</v>
      </c>
      <c r="R219" s="4">
        <v>188326.85209999999</v>
      </c>
      <c r="S219" s="4">
        <v>3742523.6173999999</v>
      </c>
      <c r="T219" s="4">
        <v>38652585.057099998</v>
      </c>
      <c r="U219" s="5">
        <f t="shared" si="26"/>
        <v>155428955.63569999</v>
      </c>
    </row>
    <row r="220" spans="1:21" ht="24.95" customHeight="1" x14ac:dyDescent="0.2">
      <c r="A220" s="150"/>
      <c r="B220" s="145"/>
      <c r="C220" s="1">
        <v>18</v>
      </c>
      <c r="D220" s="1" t="s">
        <v>280</v>
      </c>
      <c r="E220" s="4">
        <v>101004209.9228</v>
      </c>
      <c r="F220" s="4">
        <v>0</v>
      </c>
      <c r="G220" s="4">
        <v>164738.77340000001</v>
      </c>
      <c r="H220" s="4">
        <v>3273769.7433000002</v>
      </c>
      <c r="I220" s="4">
        <v>31522332.729499999</v>
      </c>
      <c r="J220" s="5">
        <f t="shared" si="25"/>
        <v>135965051.169</v>
      </c>
      <c r="K220" s="7"/>
      <c r="L220" s="142"/>
      <c r="M220" s="145"/>
      <c r="N220" s="8">
        <v>15</v>
      </c>
      <c r="O220" s="1" t="s">
        <v>658</v>
      </c>
      <c r="P220" s="4">
        <v>76631458.477500007</v>
      </c>
      <c r="Q220" s="4">
        <f t="shared" si="29"/>
        <v>-2620951.4900000002</v>
      </c>
      <c r="R220" s="4">
        <v>124986.5969</v>
      </c>
      <c r="S220" s="4">
        <v>2483794.9857999999</v>
      </c>
      <c r="T220" s="4">
        <v>27846532.893100001</v>
      </c>
      <c r="U220" s="5">
        <f t="shared" si="26"/>
        <v>104465821.46330002</v>
      </c>
    </row>
    <row r="221" spans="1:21" ht="24.95" customHeight="1" x14ac:dyDescent="0.2">
      <c r="A221" s="150"/>
      <c r="B221" s="145"/>
      <c r="C221" s="1">
        <v>19</v>
      </c>
      <c r="D221" s="1" t="s">
        <v>281</v>
      </c>
      <c r="E221" s="4">
        <v>131908558.2915</v>
      </c>
      <c r="F221" s="4">
        <v>0</v>
      </c>
      <c r="G221" s="4">
        <v>215144.04310000001</v>
      </c>
      <c r="H221" s="4">
        <v>4275447.9972000001</v>
      </c>
      <c r="I221" s="4">
        <v>43861440.978799999</v>
      </c>
      <c r="J221" s="5">
        <f t="shared" si="25"/>
        <v>180260591.31060001</v>
      </c>
      <c r="K221" s="7"/>
      <c r="L221" s="142"/>
      <c r="M221" s="145"/>
      <c r="N221" s="8">
        <v>16</v>
      </c>
      <c r="O221" s="1" t="s">
        <v>659</v>
      </c>
      <c r="P221" s="4">
        <v>126650942.6841</v>
      </c>
      <c r="Q221" s="4">
        <f t="shared" si="29"/>
        <v>-2620951.4900000002</v>
      </c>
      <c r="R221" s="4">
        <v>206568.82490000001</v>
      </c>
      <c r="S221" s="4">
        <v>4105037.0518</v>
      </c>
      <c r="T221" s="4">
        <v>42355769.0528</v>
      </c>
      <c r="U221" s="5">
        <f t="shared" si="26"/>
        <v>170697366.12360001</v>
      </c>
    </row>
    <row r="222" spans="1:21" ht="24.95" customHeight="1" x14ac:dyDescent="0.2">
      <c r="A222" s="150"/>
      <c r="B222" s="145"/>
      <c r="C222" s="1">
        <v>20</v>
      </c>
      <c r="D222" s="1" t="s">
        <v>282</v>
      </c>
      <c r="E222" s="4">
        <v>104565952.4571</v>
      </c>
      <c r="F222" s="4">
        <v>0</v>
      </c>
      <c r="G222" s="4">
        <v>170548.00750000001</v>
      </c>
      <c r="H222" s="4">
        <v>3389213.6930999998</v>
      </c>
      <c r="I222" s="4">
        <v>36398817.8715</v>
      </c>
      <c r="J222" s="5">
        <f t="shared" si="25"/>
        <v>144524532.02920002</v>
      </c>
      <c r="K222" s="7"/>
      <c r="L222" s="142"/>
      <c r="M222" s="145"/>
      <c r="N222" s="8">
        <v>17</v>
      </c>
      <c r="O222" s="1" t="s">
        <v>660</v>
      </c>
      <c r="P222" s="4">
        <v>102046300.3591</v>
      </c>
      <c r="Q222" s="4">
        <f t="shared" si="29"/>
        <v>-2620951.4900000002</v>
      </c>
      <c r="R222" s="4">
        <v>166438.43229999999</v>
      </c>
      <c r="S222" s="4">
        <v>3307546.1982</v>
      </c>
      <c r="T222" s="4">
        <v>32718017.5803</v>
      </c>
      <c r="U222" s="5">
        <f t="shared" si="26"/>
        <v>135617351.0799</v>
      </c>
    </row>
    <row r="223" spans="1:21" ht="24.95" customHeight="1" x14ac:dyDescent="0.2">
      <c r="A223" s="150"/>
      <c r="B223" s="145"/>
      <c r="C223" s="1">
        <v>21</v>
      </c>
      <c r="D223" s="1" t="s">
        <v>283</v>
      </c>
      <c r="E223" s="4">
        <v>82930086.203799993</v>
      </c>
      <c r="F223" s="4">
        <v>0</v>
      </c>
      <c r="G223" s="4">
        <v>135259.71530000001</v>
      </c>
      <c r="H223" s="4">
        <v>2687947.4353999998</v>
      </c>
      <c r="I223" s="4">
        <v>29926979.312199999</v>
      </c>
      <c r="J223" s="5">
        <f t="shared" si="25"/>
        <v>115680272.66669998</v>
      </c>
      <c r="K223" s="7"/>
      <c r="L223" s="143"/>
      <c r="M223" s="146"/>
      <c r="N223" s="8">
        <v>18</v>
      </c>
      <c r="O223" s="1" t="s">
        <v>661</v>
      </c>
      <c r="P223" s="4">
        <v>119727346.8523</v>
      </c>
      <c r="Q223" s="4">
        <f>-2620951.49</f>
        <v>-2620951.4900000002</v>
      </c>
      <c r="R223" s="4">
        <v>195276.37789999999</v>
      </c>
      <c r="S223" s="4">
        <v>3880628.0041999999</v>
      </c>
      <c r="T223" s="4">
        <v>37856332.089100003</v>
      </c>
      <c r="U223" s="5">
        <f t="shared" si="26"/>
        <v>159038631.83350003</v>
      </c>
    </row>
    <row r="224" spans="1:21" ht="24.95" customHeight="1" x14ac:dyDescent="0.2">
      <c r="A224" s="150"/>
      <c r="B224" s="145"/>
      <c r="C224" s="1">
        <v>22</v>
      </c>
      <c r="D224" s="1" t="s">
        <v>284</v>
      </c>
      <c r="E224" s="4">
        <v>97441747.054199994</v>
      </c>
      <c r="F224" s="4">
        <v>0</v>
      </c>
      <c r="G224" s="4">
        <v>158928.3645</v>
      </c>
      <c r="H224" s="4">
        <v>3158302.4459000002</v>
      </c>
      <c r="I224" s="4">
        <v>34863678.263400003</v>
      </c>
      <c r="J224" s="5">
        <f t="shared" si="25"/>
        <v>135622656.12799999</v>
      </c>
      <c r="K224" s="7"/>
      <c r="L224" s="14"/>
      <c r="M224" s="147" t="s">
        <v>883</v>
      </c>
      <c r="N224" s="148"/>
      <c r="O224" s="149"/>
      <c r="P224" s="10">
        <f t="shared" ref="P224:U224" si="30">SUM(P206:P223)</f>
        <v>1898910618.1408999</v>
      </c>
      <c r="Q224" s="10">
        <f t="shared" si="30"/>
        <v>-47177126.820000023</v>
      </c>
      <c r="R224" s="10">
        <f t="shared" si="30"/>
        <v>3097140.2706999998</v>
      </c>
      <c r="S224" s="10">
        <f t="shared" si="30"/>
        <v>61547891.238099992</v>
      </c>
      <c r="T224" s="10">
        <f t="shared" si="30"/>
        <v>646763326.41779995</v>
      </c>
      <c r="U224" s="10">
        <f t="shared" si="30"/>
        <v>2563141849.2474995</v>
      </c>
    </row>
    <row r="225" spans="1:21" ht="24.95" customHeight="1" x14ac:dyDescent="0.2">
      <c r="A225" s="150"/>
      <c r="B225" s="145"/>
      <c r="C225" s="1">
        <v>23</v>
      </c>
      <c r="D225" s="1" t="s">
        <v>285</v>
      </c>
      <c r="E225" s="4">
        <v>121092073.35529999</v>
      </c>
      <c r="F225" s="4">
        <v>0</v>
      </c>
      <c r="G225" s="4">
        <v>197502.2591</v>
      </c>
      <c r="H225" s="4">
        <v>3924861.8073</v>
      </c>
      <c r="I225" s="4">
        <v>42638343.6373</v>
      </c>
      <c r="J225" s="5">
        <f t="shared" si="25"/>
        <v>167852781.05900002</v>
      </c>
      <c r="K225" s="7"/>
      <c r="L225" s="141">
        <v>29</v>
      </c>
      <c r="M225" s="144" t="s">
        <v>69</v>
      </c>
      <c r="N225" s="8">
        <v>1</v>
      </c>
      <c r="O225" s="1" t="s">
        <v>662</v>
      </c>
      <c r="P225" s="4">
        <v>74823991.356800005</v>
      </c>
      <c r="Q225" s="4">
        <f>-2734288.18</f>
        <v>-2734288.18</v>
      </c>
      <c r="R225" s="4">
        <v>122038.6018</v>
      </c>
      <c r="S225" s="4">
        <v>2425210.9805000001</v>
      </c>
      <c r="T225" s="4">
        <v>26688247.520300001</v>
      </c>
      <c r="U225" s="5">
        <f t="shared" si="26"/>
        <v>101325200.27939999</v>
      </c>
    </row>
    <row r="226" spans="1:21" ht="24.95" customHeight="1" x14ac:dyDescent="0.2">
      <c r="A226" s="150"/>
      <c r="B226" s="145"/>
      <c r="C226" s="1">
        <v>24</v>
      </c>
      <c r="D226" s="1" t="s">
        <v>286</v>
      </c>
      <c r="E226" s="4">
        <v>99651680.308400005</v>
      </c>
      <c r="F226" s="4">
        <v>0</v>
      </c>
      <c r="G226" s="4">
        <v>162532.7855</v>
      </c>
      <c r="H226" s="4">
        <v>3229931.2683000001</v>
      </c>
      <c r="I226" s="4">
        <v>31101391.670600001</v>
      </c>
      <c r="J226" s="5">
        <f t="shared" si="25"/>
        <v>134145536.0328</v>
      </c>
      <c r="K226" s="7"/>
      <c r="L226" s="142"/>
      <c r="M226" s="145"/>
      <c r="N226" s="8">
        <v>2</v>
      </c>
      <c r="O226" s="1" t="s">
        <v>663</v>
      </c>
      <c r="P226" s="4">
        <v>75033883.007699996</v>
      </c>
      <c r="Q226" s="4">
        <f t="shared" ref="Q226:Q254" si="31">-2734288.18</f>
        <v>-2734288.18</v>
      </c>
      <c r="R226" s="4">
        <v>122380.93700000001</v>
      </c>
      <c r="S226" s="4">
        <v>2432014.0329</v>
      </c>
      <c r="T226" s="4">
        <v>26163616.476199999</v>
      </c>
      <c r="U226" s="5">
        <f t="shared" si="26"/>
        <v>101017606.2738</v>
      </c>
    </row>
    <row r="227" spans="1:21" ht="24.95" customHeight="1" x14ac:dyDescent="0.2">
      <c r="A227" s="150"/>
      <c r="B227" s="146"/>
      <c r="C227" s="1">
        <v>25</v>
      </c>
      <c r="D227" s="1" t="s">
        <v>287</v>
      </c>
      <c r="E227" s="4">
        <v>95699747.123199999</v>
      </c>
      <c r="F227" s="4">
        <v>0</v>
      </c>
      <c r="G227" s="4">
        <v>156087.147</v>
      </c>
      <c r="H227" s="4">
        <v>3101840.3769</v>
      </c>
      <c r="I227" s="4">
        <v>29669386.441799998</v>
      </c>
      <c r="J227" s="5">
        <f t="shared" si="25"/>
        <v>128627061.0889</v>
      </c>
      <c r="K227" s="7"/>
      <c r="L227" s="142"/>
      <c r="M227" s="145"/>
      <c r="N227" s="8">
        <v>3</v>
      </c>
      <c r="O227" s="1" t="s">
        <v>664</v>
      </c>
      <c r="P227" s="4">
        <v>93479614.488399997</v>
      </c>
      <c r="Q227" s="4">
        <f t="shared" si="31"/>
        <v>-2734288.18</v>
      </c>
      <c r="R227" s="4">
        <v>152466.0907</v>
      </c>
      <c r="S227" s="4">
        <v>3029880.9698999999</v>
      </c>
      <c r="T227" s="4">
        <v>31841146.6888</v>
      </c>
      <c r="U227" s="5">
        <f t="shared" si="26"/>
        <v>125768820.05779999</v>
      </c>
    </row>
    <row r="228" spans="1:21" ht="24.95" customHeight="1" x14ac:dyDescent="0.2">
      <c r="A228" s="1"/>
      <c r="B228" s="147" t="s">
        <v>865</v>
      </c>
      <c r="C228" s="148"/>
      <c r="D228" s="149"/>
      <c r="E228" s="10">
        <f t="shared" ref="E228:J228" si="32">SUM(E203:E227)</f>
        <v>2450704591.9805999</v>
      </c>
      <c r="F228" s="4">
        <f t="shared" si="32"/>
        <v>0</v>
      </c>
      <c r="G228" s="10">
        <f t="shared" si="32"/>
        <v>3997121.1971999994</v>
      </c>
      <c r="H228" s="10">
        <f t="shared" si="32"/>
        <v>79432753.834100008</v>
      </c>
      <c r="I228" s="10">
        <f t="shared" si="32"/>
        <v>823781428.06459999</v>
      </c>
      <c r="J228" s="10">
        <f t="shared" si="32"/>
        <v>3357915895.0765004</v>
      </c>
      <c r="K228" s="7"/>
      <c r="L228" s="142"/>
      <c r="M228" s="145"/>
      <c r="N228" s="8">
        <v>4</v>
      </c>
      <c r="O228" s="1" t="s">
        <v>665</v>
      </c>
      <c r="P228" s="4">
        <v>82633913.006899998</v>
      </c>
      <c r="Q228" s="4">
        <f t="shared" si="31"/>
        <v>-2734288.18</v>
      </c>
      <c r="R228" s="4">
        <v>134776.65419999999</v>
      </c>
      <c r="S228" s="4">
        <v>2678347.8073</v>
      </c>
      <c r="T228" s="4">
        <v>26663870.303399999</v>
      </c>
      <c r="U228" s="5">
        <f t="shared" si="26"/>
        <v>109376619.59179999</v>
      </c>
    </row>
    <row r="229" spans="1:21" ht="24.95" customHeight="1" x14ac:dyDescent="0.2">
      <c r="A229" s="150">
        <v>11</v>
      </c>
      <c r="B229" s="144" t="s">
        <v>51</v>
      </c>
      <c r="C229" s="1">
        <v>1</v>
      </c>
      <c r="D229" s="1" t="s">
        <v>288</v>
      </c>
      <c r="E229" s="4">
        <v>108673472.04700001</v>
      </c>
      <c r="F229" s="4">
        <v>-3453013.9904999998</v>
      </c>
      <c r="G229" s="4">
        <v>177247.4088</v>
      </c>
      <c r="H229" s="4">
        <v>3522347.4838999999</v>
      </c>
      <c r="I229" s="4">
        <v>33184201.353399999</v>
      </c>
      <c r="J229" s="5">
        <f t="shared" si="25"/>
        <v>142104254.3026</v>
      </c>
      <c r="K229" s="7"/>
      <c r="L229" s="142"/>
      <c r="M229" s="145"/>
      <c r="N229" s="8">
        <v>5</v>
      </c>
      <c r="O229" s="1" t="s">
        <v>666</v>
      </c>
      <c r="P229" s="4">
        <v>78197609.280399993</v>
      </c>
      <c r="Q229" s="4">
        <f t="shared" si="31"/>
        <v>-2734288.18</v>
      </c>
      <c r="R229" s="4">
        <v>127541.003</v>
      </c>
      <c r="S229" s="4">
        <v>2534557.3957000002</v>
      </c>
      <c r="T229" s="4">
        <v>26311685.497400001</v>
      </c>
      <c r="U229" s="5">
        <f t="shared" si="26"/>
        <v>104437104.9965</v>
      </c>
    </row>
    <row r="230" spans="1:21" ht="24.95" customHeight="1" x14ac:dyDescent="0.2">
      <c r="A230" s="150"/>
      <c r="B230" s="145"/>
      <c r="C230" s="1">
        <v>2</v>
      </c>
      <c r="D230" s="1" t="s">
        <v>289</v>
      </c>
      <c r="E230" s="4">
        <v>102044219.4929</v>
      </c>
      <c r="F230" s="4">
        <v>-3386721.4649</v>
      </c>
      <c r="G230" s="4">
        <v>166435.03839999999</v>
      </c>
      <c r="H230" s="4">
        <v>3307478.7527000001</v>
      </c>
      <c r="I230" s="4">
        <v>33523676.670299999</v>
      </c>
      <c r="J230" s="5">
        <f t="shared" si="25"/>
        <v>135655088.4894</v>
      </c>
      <c r="K230" s="7"/>
      <c r="L230" s="142"/>
      <c r="M230" s="145"/>
      <c r="N230" s="8">
        <v>6</v>
      </c>
      <c r="O230" s="1" t="s">
        <v>667</v>
      </c>
      <c r="P230" s="4">
        <v>89063236.128800005</v>
      </c>
      <c r="Q230" s="4">
        <f t="shared" si="31"/>
        <v>-2734288.18</v>
      </c>
      <c r="R230" s="4">
        <v>145262.93789999999</v>
      </c>
      <c r="S230" s="4">
        <v>2886736.3835999998</v>
      </c>
      <c r="T230" s="4">
        <v>31074826.998399999</v>
      </c>
      <c r="U230" s="5">
        <f t="shared" si="26"/>
        <v>120435774.2687</v>
      </c>
    </row>
    <row r="231" spans="1:21" ht="24.95" customHeight="1" x14ac:dyDescent="0.2">
      <c r="A231" s="150"/>
      <c r="B231" s="145"/>
      <c r="C231" s="1">
        <v>3</v>
      </c>
      <c r="D231" s="1" t="s">
        <v>290</v>
      </c>
      <c r="E231" s="4">
        <v>102922678.72490001</v>
      </c>
      <c r="F231" s="4">
        <v>-3395506.0572000002</v>
      </c>
      <c r="G231" s="4">
        <v>167867.81330000001</v>
      </c>
      <c r="H231" s="4">
        <v>3335951.5584999998</v>
      </c>
      <c r="I231" s="4">
        <v>33555693.470799997</v>
      </c>
      <c r="J231" s="5">
        <f t="shared" si="25"/>
        <v>136586685.51030001</v>
      </c>
      <c r="K231" s="7"/>
      <c r="L231" s="142"/>
      <c r="M231" s="145"/>
      <c r="N231" s="8">
        <v>7</v>
      </c>
      <c r="O231" s="1" t="s">
        <v>668</v>
      </c>
      <c r="P231" s="4">
        <v>74648224.580500007</v>
      </c>
      <c r="Q231" s="4">
        <f t="shared" si="31"/>
        <v>-2734288.18</v>
      </c>
      <c r="R231" s="4">
        <v>121751.9246</v>
      </c>
      <c r="S231" s="4">
        <v>2419513.9907</v>
      </c>
      <c r="T231" s="4">
        <v>27218434.625300001</v>
      </c>
      <c r="U231" s="5">
        <f t="shared" si="26"/>
        <v>101673636.94110002</v>
      </c>
    </row>
    <row r="232" spans="1:21" ht="24.95" customHeight="1" x14ac:dyDescent="0.2">
      <c r="A232" s="150"/>
      <c r="B232" s="145"/>
      <c r="C232" s="1">
        <v>4</v>
      </c>
      <c r="D232" s="1" t="s">
        <v>51</v>
      </c>
      <c r="E232" s="4">
        <v>99246221.674799994</v>
      </c>
      <c r="F232" s="4">
        <v>-3358741.4866999998</v>
      </c>
      <c r="G232" s="4">
        <v>161871.47880000001</v>
      </c>
      <c r="H232" s="4">
        <v>3216789.4575999998</v>
      </c>
      <c r="I232" s="4">
        <v>31455849.729899999</v>
      </c>
      <c r="J232" s="5">
        <f t="shared" si="25"/>
        <v>130721990.85439999</v>
      </c>
      <c r="K232" s="7"/>
      <c r="L232" s="142"/>
      <c r="M232" s="145"/>
      <c r="N232" s="8">
        <v>8</v>
      </c>
      <c r="O232" s="1" t="s">
        <v>669</v>
      </c>
      <c r="P232" s="4">
        <v>77526013.520899996</v>
      </c>
      <c r="Q232" s="4">
        <f t="shared" si="31"/>
        <v>-2734288.18</v>
      </c>
      <c r="R232" s="4">
        <v>126445.62420000001</v>
      </c>
      <c r="S232" s="4">
        <v>2512789.4923999999</v>
      </c>
      <c r="T232" s="4">
        <v>26676996.497200001</v>
      </c>
      <c r="U232" s="5">
        <f t="shared" si="26"/>
        <v>104107956.95469999</v>
      </c>
    </row>
    <row r="233" spans="1:21" ht="24.95" customHeight="1" x14ac:dyDescent="0.2">
      <c r="A233" s="150"/>
      <c r="B233" s="145"/>
      <c r="C233" s="1">
        <v>5</v>
      </c>
      <c r="D233" s="1" t="s">
        <v>291</v>
      </c>
      <c r="E233" s="4">
        <v>98924162.222200006</v>
      </c>
      <c r="F233" s="4">
        <v>-3355520.8922000001</v>
      </c>
      <c r="G233" s="4">
        <v>161346.19690000001</v>
      </c>
      <c r="H233" s="4">
        <v>3206350.7988</v>
      </c>
      <c r="I233" s="4">
        <v>32760273.911899999</v>
      </c>
      <c r="J233" s="5">
        <f t="shared" si="25"/>
        <v>131696612.23760001</v>
      </c>
      <c r="K233" s="7"/>
      <c r="L233" s="142"/>
      <c r="M233" s="145"/>
      <c r="N233" s="8">
        <v>9</v>
      </c>
      <c r="O233" s="1" t="s">
        <v>670</v>
      </c>
      <c r="P233" s="4">
        <v>76250681.031399995</v>
      </c>
      <c r="Q233" s="4">
        <f t="shared" si="31"/>
        <v>-2734288.18</v>
      </c>
      <c r="R233" s="4">
        <v>124365.54549999999</v>
      </c>
      <c r="S233" s="4">
        <v>2471453.1469000001</v>
      </c>
      <c r="T233" s="4">
        <v>26565875.280499998</v>
      </c>
      <c r="U233" s="5">
        <f t="shared" si="26"/>
        <v>102678086.82429998</v>
      </c>
    </row>
    <row r="234" spans="1:21" ht="24.95" customHeight="1" x14ac:dyDescent="0.2">
      <c r="A234" s="150"/>
      <c r="B234" s="145"/>
      <c r="C234" s="1">
        <v>6</v>
      </c>
      <c r="D234" s="1" t="s">
        <v>292</v>
      </c>
      <c r="E234" s="4">
        <v>102820980.4279</v>
      </c>
      <c r="F234" s="4">
        <v>-3394489.0743</v>
      </c>
      <c r="G234" s="4">
        <v>167701.9424</v>
      </c>
      <c r="H234" s="4">
        <v>3332655.2919000001</v>
      </c>
      <c r="I234" s="4">
        <v>31898112.172200002</v>
      </c>
      <c r="J234" s="5">
        <f t="shared" si="25"/>
        <v>134824960.76009998</v>
      </c>
      <c r="K234" s="7"/>
      <c r="L234" s="142"/>
      <c r="M234" s="145"/>
      <c r="N234" s="8">
        <v>10</v>
      </c>
      <c r="O234" s="1" t="s">
        <v>671</v>
      </c>
      <c r="P234" s="4">
        <v>86559590.661799997</v>
      </c>
      <c r="Q234" s="4">
        <f t="shared" si="31"/>
        <v>-2734288.18</v>
      </c>
      <c r="R234" s="4">
        <v>141179.46969999999</v>
      </c>
      <c r="S234" s="4">
        <v>2805587.699</v>
      </c>
      <c r="T234" s="4">
        <v>30608326.240800001</v>
      </c>
      <c r="U234" s="5">
        <f t="shared" si="26"/>
        <v>117380395.89129999</v>
      </c>
    </row>
    <row r="235" spans="1:21" ht="24.95" customHeight="1" x14ac:dyDescent="0.2">
      <c r="A235" s="150"/>
      <c r="B235" s="145"/>
      <c r="C235" s="1">
        <v>7</v>
      </c>
      <c r="D235" s="1" t="s">
        <v>293</v>
      </c>
      <c r="E235" s="4">
        <v>120138482.7491</v>
      </c>
      <c r="F235" s="4">
        <v>-3567664.0975000001</v>
      </c>
      <c r="G235" s="4">
        <v>195946.9442</v>
      </c>
      <c r="H235" s="4">
        <v>3893953.8276</v>
      </c>
      <c r="I235" s="4">
        <v>37551334.618600003</v>
      </c>
      <c r="J235" s="5">
        <f t="shared" si="25"/>
        <v>158212054.042</v>
      </c>
      <c r="K235" s="7"/>
      <c r="L235" s="142"/>
      <c r="M235" s="145"/>
      <c r="N235" s="8">
        <v>11</v>
      </c>
      <c r="O235" s="1" t="s">
        <v>672</v>
      </c>
      <c r="P235" s="4">
        <v>91651944.757599995</v>
      </c>
      <c r="Q235" s="4">
        <f t="shared" si="31"/>
        <v>-2734288.18</v>
      </c>
      <c r="R235" s="4">
        <v>149485.14490000001</v>
      </c>
      <c r="S235" s="4">
        <v>2970642.1534000002</v>
      </c>
      <c r="T235" s="4">
        <v>33012225.410799999</v>
      </c>
      <c r="U235" s="5">
        <f t="shared" si="26"/>
        <v>125050009.28669998</v>
      </c>
    </row>
    <row r="236" spans="1:21" ht="24.95" customHeight="1" x14ac:dyDescent="0.2">
      <c r="A236" s="150"/>
      <c r="B236" s="145"/>
      <c r="C236" s="1">
        <v>8</v>
      </c>
      <c r="D236" s="1" t="s">
        <v>294</v>
      </c>
      <c r="E236" s="4">
        <v>106415467.2124</v>
      </c>
      <c r="F236" s="4">
        <v>-3430433.9421000001</v>
      </c>
      <c r="G236" s="4">
        <v>173564.58259999999</v>
      </c>
      <c r="H236" s="4">
        <v>3449160.5553000001</v>
      </c>
      <c r="I236" s="4">
        <v>33137322.090100002</v>
      </c>
      <c r="J236" s="5">
        <f t="shared" si="25"/>
        <v>139745080.49829999</v>
      </c>
      <c r="K236" s="7"/>
      <c r="L236" s="142"/>
      <c r="M236" s="145"/>
      <c r="N236" s="8">
        <v>12</v>
      </c>
      <c r="O236" s="1" t="s">
        <v>673</v>
      </c>
      <c r="P236" s="4">
        <v>105928527.2131</v>
      </c>
      <c r="Q236" s="4">
        <f t="shared" si="31"/>
        <v>-2734288.18</v>
      </c>
      <c r="R236" s="4">
        <v>172770.37909999999</v>
      </c>
      <c r="S236" s="4">
        <v>3433377.7533999998</v>
      </c>
      <c r="T236" s="4">
        <v>34459093.102300003</v>
      </c>
      <c r="U236" s="5">
        <f t="shared" si="26"/>
        <v>141259480.26789999</v>
      </c>
    </row>
    <row r="237" spans="1:21" ht="24.95" customHeight="1" x14ac:dyDescent="0.2">
      <c r="A237" s="150"/>
      <c r="B237" s="145"/>
      <c r="C237" s="1">
        <v>9</v>
      </c>
      <c r="D237" s="1" t="s">
        <v>295</v>
      </c>
      <c r="E237" s="4">
        <v>96280502.553200006</v>
      </c>
      <c r="F237" s="4">
        <v>-3329084.2955</v>
      </c>
      <c r="G237" s="4">
        <v>157034.36429999999</v>
      </c>
      <c r="H237" s="4">
        <v>3120663.9443000001</v>
      </c>
      <c r="I237" s="4">
        <v>31044840.129799999</v>
      </c>
      <c r="J237" s="5">
        <f t="shared" si="25"/>
        <v>127273956.6961</v>
      </c>
      <c r="K237" s="7"/>
      <c r="L237" s="142"/>
      <c r="M237" s="145"/>
      <c r="N237" s="8">
        <v>13</v>
      </c>
      <c r="O237" s="1" t="s">
        <v>674</v>
      </c>
      <c r="P237" s="4">
        <v>98740666.638899997</v>
      </c>
      <c r="Q237" s="4">
        <f t="shared" si="31"/>
        <v>-2734288.18</v>
      </c>
      <c r="R237" s="4">
        <v>161046.91399999999</v>
      </c>
      <c r="S237" s="4">
        <v>3200403.3012000001</v>
      </c>
      <c r="T237" s="4">
        <v>32070473.099599998</v>
      </c>
      <c r="U237" s="5">
        <f t="shared" si="26"/>
        <v>131438301.7737</v>
      </c>
    </row>
    <row r="238" spans="1:21" ht="24.95" customHeight="1" x14ac:dyDescent="0.2">
      <c r="A238" s="150"/>
      <c r="B238" s="145"/>
      <c r="C238" s="1">
        <v>10</v>
      </c>
      <c r="D238" s="1" t="s">
        <v>296</v>
      </c>
      <c r="E238" s="4">
        <v>133733201.5465</v>
      </c>
      <c r="F238" s="4">
        <v>-3703611.2855000002</v>
      </c>
      <c r="G238" s="4">
        <v>218120.0527</v>
      </c>
      <c r="H238" s="4">
        <v>4334588.7189999996</v>
      </c>
      <c r="I238" s="4">
        <v>38903402.022200003</v>
      </c>
      <c r="J238" s="5">
        <f t="shared" si="25"/>
        <v>173485701.05489999</v>
      </c>
      <c r="K238" s="7"/>
      <c r="L238" s="142"/>
      <c r="M238" s="145"/>
      <c r="N238" s="8">
        <v>14</v>
      </c>
      <c r="O238" s="1" t="s">
        <v>675</v>
      </c>
      <c r="P238" s="4">
        <v>86071279.947099999</v>
      </c>
      <c r="Q238" s="4">
        <f t="shared" si="31"/>
        <v>-2734288.18</v>
      </c>
      <c r="R238" s="4">
        <v>140383.03049999999</v>
      </c>
      <c r="S238" s="4">
        <v>2789760.4690999999</v>
      </c>
      <c r="T238" s="4">
        <v>30795634.941599999</v>
      </c>
      <c r="U238" s="5">
        <f t="shared" si="26"/>
        <v>117062770.20829998</v>
      </c>
    </row>
    <row r="239" spans="1:21" ht="24.95" customHeight="1" x14ac:dyDescent="0.2">
      <c r="A239" s="150"/>
      <c r="B239" s="145"/>
      <c r="C239" s="1">
        <v>11</v>
      </c>
      <c r="D239" s="1" t="s">
        <v>297</v>
      </c>
      <c r="E239" s="4">
        <v>103748220.7792</v>
      </c>
      <c r="F239" s="4">
        <v>-3403761.4778</v>
      </c>
      <c r="G239" s="4">
        <v>169214.27979999999</v>
      </c>
      <c r="H239" s="4">
        <v>3362709.2015999998</v>
      </c>
      <c r="I239" s="4">
        <v>32969112.3484</v>
      </c>
      <c r="J239" s="5">
        <f t="shared" si="25"/>
        <v>136845495.13120002</v>
      </c>
      <c r="K239" s="7"/>
      <c r="L239" s="142"/>
      <c r="M239" s="145"/>
      <c r="N239" s="8">
        <v>15</v>
      </c>
      <c r="O239" s="1" t="s">
        <v>676</v>
      </c>
      <c r="P239" s="4">
        <v>67636641.284799993</v>
      </c>
      <c r="Q239" s="4">
        <f t="shared" si="31"/>
        <v>-2734288.18</v>
      </c>
      <c r="R239" s="4">
        <v>110315.9693</v>
      </c>
      <c r="S239" s="4">
        <v>2192253.0748999999</v>
      </c>
      <c r="T239" s="4">
        <v>23970014.208799999</v>
      </c>
      <c r="U239" s="5">
        <f t="shared" si="26"/>
        <v>91174936.357799992</v>
      </c>
    </row>
    <row r="240" spans="1:21" ht="24.95" customHeight="1" x14ac:dyDescent="0.2">
      <c r="A240" s="150"/>
      <c r="B240" s="145"/>
      <c r="C240" s="1">
        <v>12</v>
      </c>
      <c r="D240" s="1" t="s">
        <v>298</v>
      </c>
      <c r="E240" s="4">
        <v>114478192.1848</v>
      </c>
      <c r="F240" s="4">
        <v>-3511061.1918000001</v>
      </c>
      <c r="G240" s="4">
        <v>186714.9595</v>
      </c>
      <c r="H240" s="4">
        <v>3710491.2966</v>
      </c>
      <c r="I240" s="4">
        <v>36282677.578199998</v>
      </c>
      <c r="J240" s="5">
        <f t="shared" si="25"/>
        <v>151147014.82730001</v>
      </c>
      <c r="K240" s="7"/>
      <c r="L240" s="142"/>
      <c r="M240" s="145"/>
      <c r="N240" s="8">
        <v>16</v>
      </c>
      <c r="O240" s="1" t="s">
        <v>558</v>
      </c>
      <c r="P240" s="4">
        <v>87156213.567000002</v>
      </c>
      <c r="Q240" s="4">
        <f t="shared" si="31"/>
        <v>-2734288.18</v>
      </c>
      <c r="R240" s="4">
        <v>142152.56700000001</v>
      </c>
      <c r="S240" s="4">
        <v>2824925.5663000001</v>
      </c>
      <c r="T240" s="4">
        <v>28115530.0975</v>
      </c>
      <c r="U240" s="5">
        <f t="shared" si="26"/>
        <v>115504533.6178</v>
      </c>
    </row>
    <row r="241" spans="1:21" ht="24.95" customHeight="1" x14ac:dyDescent="0.2">
      <c r="A241" s="150"/>
      <c r="B241" s="146"/>
      <c r="C241" s="1">
        <v>13</v>
      </c>
      <c r="D241" s="1" t="s">
        <v>299</v>
      </c>
      <c r="E241" s="4">
        <v>125382025.3188</v>
      </c>
      <c r="F241" s="4">
        <v>-3620099.5232000002</v>
      </c>
      <c r="G241" s="4">
        <v>204499.20920000001</v>
      </c>
      <c r="H241" s="4">
        <v>4063908.6346999998</v>
      </c>
      <c r="I241" s="4">
        <v>39094808.317900002</v>
      </c>
      <c r="J241" s="5">
        <f t="shared" si="25"/>
        <v>165125141.95739999</v>
      </c>
      <c r="K241" s="7"/>
      <c r="L241" s="142"/>
      <c r="M241" s="145"/>
      <c r="N241" s="8">
        <v>17</v>
      </c>
      <c r="O241" s="1" t="s">
        <v>677</v>
      </c>
      <c r="P241" s="4">
        <v>76840118.700100005</v>
      </c>
      <c r="Q241" s="4">
        <f t="shared" si="31"/>
        <v>-2734288.18</v>
      </c>
      <c r="R241" s="4">
        <v>125326.92359999999</v>
      </c>
      <c r="S241" s="4">
        <v>2490558.1249000002</v>
      </c>
      <c r="T241" s="4">
        <v>25705658.162099998</v>
      </c>
      <c r="U241" s="5">
        <f t="shared" si="26"/>
        <v>102427373.7307</v>
      </c>
    </row>
    <row r="242" spans="1:21" ht="24.95" customHeight="1" x14ac:dyDescent="0.2">
      <c r="A242" s="1"/>
      <c r="B242" s="147" t="s">
        <v>866</v>
      </c>
      <c r="C242" s="148"/>
      <c r="D242" s="149"/>
      <c r="E242" s="10">
        <f t="shared" ref="E242:J242" si="33">SUM(E229:E241)</f>
        <v>1414807826.9336998</v>
      </c>
      <c r="F242" s="10">
        <f t="shared" si="33"/>
        <v>-44909708.779199988</v>
      </c>
      <c r="G242" s="10">
        <f t="shared" si="33"/>
        <v>2307564.2708999999</v>
      </c>
      <c r="H242" s="10">
        <f t="shared" si="33"/>
        <v>45857049.522500001</v>
      </c>
      <c r="I242" s="10">
        <f t="shared" si="33"/>
        <v>445361304.41369998</v>
      </c>
      <c r="J242" s="10">
        <f t="shared" si="33"/>
        <v>1863424036.3616002</v>
      </c>
      <c r="K242" s="7"/>
      <c r="L242" s="142"/>
      <c r="M242" s="145"/>
      <c r="N242" s="8">
        <v>18</v>
      </c>
      <c r="O242" s="1" t="s">
        <v>678</v>
      </c>
      <c r="P242" s="4">
        <v>80106655.622099996</v>
      </c>
      <c r="Q242" s="4">
        <f t="shared" si="31"/>
        <v>-2734288.18</v>
      </c>
      <c r="R242" s="4">
        <v>130654.6747</v>
      </c>
      <c r="S242" s="4">
        <v>2596433.8081999999</v>
      </c>
      <c r="T242" s="4">
        <v>28798786.678399999</v>
      </c>
      <c r="U242" s="5">
        <f t="shared" si="26"/>
        <v>108898242.60339999</v>
      </c>
    </row>
    <row r="243" spans="1:21" ht="24.95" customHeight="1" x14ac:dyDescent="0.2">
      <c r="A243" s="150">
        <v>12</v>
      </c>
      <c r="B243" s="144" t="s">
        <v>52</v>
      </c>
      <c r="C243" s="1">
        <v>1</v>
      </c>
      <c r="D243" s="1" t="s">
        <v>300</v>
      </c>
      <c r="E243" s="4">
        <v>130173189.221</v>
      </c>
      <c r="F243" s="4">
        <v>0</v>
      </c>
      <c r="G243" s="4">
        <v>212313.64060000001</v>
      </c>
      <c r="H243" s="4">
        <v>4219200.8490000004</v>
      </c>
      <c r="I243" s="4">
        <v>40581099.016800001</v>
      </c>
      <c r="J243" s="5">
        <f t="shared" si="25"/>
        <v>175185802.7274</v>
      </c>
      <c r="K243" s="7"/>
      <c r="L243" s="142"/>
      <c r="M243" s="145"/>
      <c r="N243" s="8">
        <v>19</v>
      </c>
      <c r="O243" s="1" t="s">
        <v>679</v>
      </c>
      <c r="P243" s="4">
        <v>84888573.601699993</v>
      </c>
      <c r="Q243" s="4">
        <f t="shared" si="31"/>
        <v>-2734288.18</v>
      </c>
      <c r="R243" s="4">
        <v>138454.02590000001</v>
      </c>
      <c r="S243" s="4">
        <v>2751426.3418000001</v>
      </c>
      <c r="T243" s="4">
        <v>28588281.423599999</v>
      </c>
      <c r="U243" s="5">
        <f t="shared" si="26"/>
        <v>113632447.213</v>
      </c>
    </row>
    <row r="244" spans="1:21" ht="24.95" customHeight="1" x14ac:dyDescent="0.2">
      <c r="A244" s="150"/>
      <c r="B244" s="145"/>
      <c r="C244" s="1">
        <v>2</v>
      </c>
      <c r="D244" s="1" t="s">
        <v>301</v>
      </c>
      <c r="E244" s="4">
        <v>123636204.2775</v>
      </c>
      <c r="F244" s="4">
        <v>0</v>
      </c>
      <c r="G244" s="4">
        <v>201651.75940000001</v>
      </c>
      <c r="H244" s="4">
        <v>4007322.7151000001</v>
      </c>
      <c r="I244" s="4">
        <v>45983604.218099996</v>
      </c>
      <c r="J244" s="5">
        <f t="shared" si="25"/>
        <v>173828782.97009999</v>
      </c>
      <c r="K244" s="7"/>
      <c r="L244" s="142"/>
      <c r="M244" s="145"/>
      <c r="N244" s="8">
        <v>20</v>
      </c>
      <c r="O244" s="1" t="s">
        <v>562</v>
      </c>
      <c r="P244" s="4">
        <v>84009788.079999998</v>
      </c>
      <c r="Q244" s="4">
        <f t="shared" si="31"/>
        <v>-2734288.18</v>
      </c>
      <c r="R244" s="4">
        <v>137020.7188</v>
      </c>
      <c r="S244" s="4">
        <v>2722942.9602000001</v>
      </c>
      <c r="T244" s="4">
        <v>29695465.445999999</v>
      </c>
      <c r="U244" s="5">
        <f t="shared" si="26"/>
        <v>113830929.02499998</v>
      </c>
    </row>
    <row r="245" spans="1:21" ht="24.95" customHeight="1" x14ac:dyDescent="0.2">
      <c r="A245" s="150"/>
      <c r="B245" s="145"/>
      <c r="C245" s="1">
        <v>3</v>
      </c>
      <c r="D245" s="1" t="s">
        <v>302</v>
      </c>
      <c r="E245" s="4">
        <v>81812340.884299994</v>
      </c>
      <c r="F245" s="4">
        <v>0</v>
      </c>
      <c r="G245" s="4">
        <v>133436.66269999999</v>
      </c>
      <c r="H245" s="4">
        <v>2651718.8385000001</v>
      </c>
      <c r="I245" s="4">
        <v>29691219.784899998</v>
      </c>
      <c r="J245" s="5">
        <f t="shared" si="25"/>
        <v>114288716.17039998</v>
      </c>
      <c r="K245" s="7"/>
      <c r="L245" s="142"/>
      <c r="M245" s="145"/>
      <c r="N245" s="8">
        <v>21</v>
      </c>
      <c r="O245" s="1" t="s">
        <v>680</v>
      </c>
      <c r="P245" s="4">
        <v>90895424.538699999</v>
      </c>
      <c r="Q245" s="4">
        <f t="shared" si="31"/>
        <v>-2734288.18</v>
      </c>
      <c r="R245" s="4">
        <v>148251.2537</v>
      </c>
      <c r="S245" s="4">
        <v>2946121.6605000002</v>
      </c>
      <c r="T245" s="4">
        <v>31369367.673300002</v>
      </c>
      <c r="U245" s="5">
        <f t="shared" si="26"/>
        <v>122624876.9462</v>
      </c>
    </row>
    <row r="246" spans="1:21" ht="24.95" customHeight="1" x14ac:dyDescent="0.2">
      <c r="A246" s="150"/>
      <c r="B246" s="145"/>
      <c r="C246" s="1">
        <v>4</v>
      </c>
      <c r="D246" s="1" t="s">
        <v>303</v>
      </c>
      <c r="E246" s="4">
        <v>84228215.411799997</v>
      </c>
      <c r="F246" s="4">
        <v>0</v>
      </c>
      <c r="G246" s="4">
        <v>137376.97570000001</v>
      </c>
      <c r="H246" s="4">
        <v>2730022.6729000001</v>
      </c>
      <c r="I246" s="4">
        <v>30666030.658</v>
      </c>
      <c r="J246" s="5">
        <f t="shared" si="25"/>
        <v>117761645.7184</v>
      </c>
      <c r="K246" s="7"/>
      <c r="L246" s="142"/>
      <c r="M246" s="145"/>
      <c r="N246" s="8">
        <v>22</v>
      </c>
      <c r="O246" s="1" t="s">
        <v>681</v>
      </c>
      <c r="P246" s="4">
        <v>82502673.219999999</v>
      </c>
      <c r="Q246" s="4">
        <f t="shared" si="31"/>
        <v>-2734288.18</v>
      </c>
      <c r="R246" s="4">
        <v>134562.60089999999</v>
      </c>
      <c r="S246" s="4">
        <v>2674094.0356000001</v>
      </c>
      <c r="T246" s="4">
        <v>28562029.0361</v>
      </c>
      <c r="U246" s="5">
        <f t="shared" si="26"/>
        <v>111139070.71259999</v>
      </c>
    </row>
    <row r="247" spans="1:21" ht="24.95" customHeight="1" x14ac:dyDescent="0.2">
      <c r="A247" s="150"/>
      <c r="B247" s="145"/>
      <c r="C247" s="1">
        <v>5</v>
      </c>
      <c r="D247" s="1" t="s">
        <v>304</v>
      </c>
      <c r="E247" s="4">
        <v>100850224.46619999</v>
      </c>
      <c r="F247" s="4">
        <v>0</v>
      </c>
      <c r="G247" s="4">
        <v>164487.62179999999</v>
      </c>
      <c r="H247" s="4">
        <v>3268778.7341999998</v>
      </c>
      <c r="I247" s="4">
        <v>34025711.192699999</v>
      </c>
      <c r="J247" s="5">
        <f t="shared" si="25"/>
        <v>138309202.0149</v>
      </c>
      <c r="K247" s="7"/>
      <c r="L247" s="142"/>
      <c r="M247" s="145"/>
      <c r="N247" s="8">
        <v>23</v>
      </c>
      <c r="O247" s="1" t="s">
        <v>682</v>
      </c>
      <c r="P247" s="4">
        <v>101448614.38330001</v>
      </c>
      <c r="Q247" s="4">
        <f t="shared" si="31"/>
        <v>-2734288.18</v>
      </c>
      <c r="R247" s="4">
        <v>165463.6011</v>
      </c>
      <c r="S247" s="4">
        <v>3288173.8744000001</v>
      </c>
      <c r="T247" s="4">
        <v>34687586.104099996</v>
      </c>
      <c r="U247" s="5">
        <f t="shared" si="26"/>
        <v>136855549.78290001</v>
      </c>
    </row>
    <row r="248" spans="1:21" ht="24.95" customHeight="1" x14ac:dyDescent="0.2">
      <c r="A248" s="150"/>
      <c r="B248" s="145"/>
      <c r="C248" s="1">
        <v>6</v>
      </c>
      <c r="D248" s="1" t="s">
        <v>305</v>
      </c>
      <c r="E248" s="4">
        <v>85719044.849199995</v>
      </c>
      <c r="F248" s="4">
        <v>0</v>
      </c>
      <c r="G248" s="4">
        <v>139808.5319</v>
      </c>
      <c r="H248" s="4">
        <v>2778343.7508999999</v>
      </c>
      <c r="I248" s="4">
        <v>31117182.797600001</v>
      </c>
      <c r="J248" s="5">
        <f t="shared" si="25"/>
        <v>119754379.9296</v>
      </c>
      <c r="K248" s="7"/>
      <c r="L248" s="142"/>
      <c r="M248" s="145"/>
      <c r="N248" s="8">
        <v>24</v>
      </c>
      <c r="O248" s="1" t="s">
        <v>683</v>
      </c>
      <c r="P248" s="4">
        <v>84127633.589900002</v>
      </c>
      <c r="Q248" s="4">
        <f t="shared" si="31"/>
        <v>-2734288.18</v>
      </c>
      <c r="R248" s="4">
        <v>137212.9259</v>
      </c>
      <c r="S248" s="4">
        <v>2726762.5937000001</v>
      </c>
      <c r="T248" s="4">
        <v>29488085.475400001</v>
      </c>
      <c r="U248" s="5">
        <f t="shared" si="26"/>
        <v>113745406.4049</v>
      </c>
    </row>
    <row r="249" spans="1:21" ht="24.95" customHeight="1" x14ac:dyDescent="0.2">
      <c r="A249" s="150"/>
      <c r="B249" s="145"/>
      <c r="C249" s="1">
        <v>7</v>
      </c>
      <c r="D249" s="1" t="s">
        <v>306</v>
      </c>
      <c r="E249" s="4">
        <v>85797887.762799993</v>
      </c>
      <c r="F249" s="4">
        <v>0</v>
      </c>
      <c r="G249" s="4">
        <v>139937.12539999999</v>
      </c>
      <c r="H249" s="4">
        <v>2780899.2239999999</v>
      </c>
      <c r="I249" s="4">
        <v>28945665.8719</v>
      </c>
      <c r="J249" s="5">
        <f t="shared" si="25"/>
        <v>117664389.98410001</v>
      </c>
      <c r="K249" s="7"/>
      <c r="L249" s="142"/>
      <c r="M249" s="145"/>
      <c r="N249" s="8">
        <v>25</v>
      </c>
      <c r="O249" s="1" t="s">
        <v>684</v>
      </c>
      <c r="P249" s="4">
        <v>110837110.40189999</v>
      </c>
      <c r="Q249" s="4">
        <f t="shared" si="31"/>
        <v>-2734288.18</v>
      </c>
      <c r="R249" s="4">
        <v>180776.3224</v>
      </c>
      <c r="S249" s="4">
        <v>3592475.7864000001</v>
      </c>
      <c r="T249" s="4">
        <v>30710349.4078</v>
      </c>
      <c r="U249" s="5">
        <f t="shared" si="26"/>
        <v>142586423.7385</v>
      </c>
    </row>
    <row r="250" spans="1:21" ht="24.95" customHeight="1" x14ac:dyDescent="0.2">
      <c r="A250" s="150"/>
      <c r="B250" s="145"/>
      <c r="C250" s="1">
        <v>8</v>
      </c>
      <c r="D250" s="1" t="s">
        <v>307</v>
      </c>
      <c r="E250" s="4">
        <v>99532702.597399995</v>
      </c>
      <c r="F250" s="4">
        <v>0</v>
      </c>
      <c r="G250" s="4">
        <v>162338.73180000001</v>
      </c>
      <c r="H250" s="4">
        <v>3226074.9377000001</v>
      </c>
      <c r="I250" s="4">
        <v>32516893.422800001</v>
      </c>
      <c r="J250" s="5">
        <f t="shared" si="25"/>
        <v>135438009.68970001</v>
      </c>
      <c r="K250" s="7"/>
      <c r="L250" s="142"/>
      <c r="M250" s="145"/>
      <c r="N250" s="8">
        <v>26</v>
      </c>
      <c r="O250" s="1" t="s">
        <v>685</v>
      </c>
      <c r="P250" s="4">
        <v>75865417.731000006</v>
      </c>
      <c r="Q250" s="4">
        <f t="shared" si="31"/>
        <v>-2734288.18</v>
      </c>
      <c r="R250" s="4">
        <v>123737.1776</v>
      </c>
      <c r="S250" s="4">
        <v>2458965.9116000002</v>
      </c>
      <c r="T250" s="4">
        <v>26715750.021499999</v>
      </c>
      <c r="U250" s="5">
        <f t="shared" si="26"/>
        <v>102429582.66169998</v>
      </c>
    </row>
    <row r="251" spans="1:21" ht="24.95" customHeight="1" x14ac:dyDescent="0.2">
      <c r="A251" s="150"/>
      <c r="B251" s="145"/>
      <c r="C251" s="1">
        <v>9</v>
      </c>
      <c r="D251" s="1" t="s">
        <v>308</v>
      </c>
      <c r="E251" s="4">
        <v>109547955.9798</v>
      </c>
      <c r="F251" s="4">
        <v>0</v>
      </c>
      <c r="G251" s="4">
        <v>178673.7</v>
      </c>
      <c r="H251" s="4">
        <v>3550691.4415000002</v>
      </c>
      <c r="I251" s="4">
        <v>36101455.519699998</v>
      </c>
      <c r="J251" s="5">
        <f t="shared" si="25"/>
        <v>149378776.641</v>
      </c>
      <c r="K251" s="7"/>
      <c r="L251" s="142"/>
      <c r="M251" s="145"/>
      <c r="N251" s="8">
        <v>27</v>
      </c>
      <c r="O251" s="1" t="s">
        <v>686</v>
      </c>
      <c r="P251" s="4">
        <v>91762840.073100001</v>
      </c>
      <c r="Q251" s="4">
        <f t="shared" si="31"/>
        <v>-2734288.18</v>
      </c>
      <c r="R251" s="4">
        <v>149666.01620000001</v>
      </c>
      <c r="S251" s="4">
        <v>2974236.5156999999</v>
      </c>
      <c r="T251" s="4">
        <v>30547209.571600001</v>
      </c>
      <c r="U251" s="5">
        <f t="shared" si="26"/>
        <v>122699663.9966</v>
      </c>
    </row>
    <row r="252" spans="1:21" ht="24.95" customHeight="1" x14ac:dyDescent="0.2">
      <c r="A252" s="150"/>
      <c r="B252" s="145"/>
      <c r="C252" s="1">
        <v>10</v>
      </c>
      <c r="D252" s="1" t="s">
        <v>309</v>
      </c>
      <c r="E252" s="4">
        <v>79712213.525900006</v>
      </c>
      <c r="F252" s="4">
        <v>0</v>
      </c>
      <c r="G252" s="4">
        <v>130011.3361</v>
      </c>
      <c r="H252" s="4">
        <v>2583649.0677999998</v>
      </c>
      <c r="I252" s="4">
        <v>27213841.7104</v>
      </c>
      <c r="J252" s="5">
        <f t="shared" si="25"/>
        <v>109639715.6402</v>
      </c>
      <c r="K252" s="7"/>
      <c r="L252" s="142"/>
      <c r="M252" s="145"/>
      <c r="N252" s="8">
        <v>28</v>
      </c>
      <c r="O252" s="1" t="s">
        <v>687</v>
      </c>
      <c r="P252" s="4">
        <v>92057064.304800004</v>
      </c>
      <c r="Q252" s="4">
        <f t="shared" si="31"/>
        <v>-2734288.18</v>
      </c>
      <c r="R252" s="4">
        <v>150145.89859999999</v>
      </c>
      <c r="S252" s="4">
        <v>2983772.9734999998</v>
      </c>
      <c r="T252" s="4">
        <v>31717871.589000002</v>
      </c>
      <c r="U252" s="5">
        <f t="shared" si="26"/>
        <v>124174566.58589999</v>
      </c>
    </row>
    <row r="253" spans="1:21" ht="24.95" customHeight="1" x14ac:dyDescent="0.2">
      <c r="A253" s="150"/>
      <c r="B253" s="145"/>
      <c r="C253" s="1">
        <v>11</v>
      </c>
      <c r="D253" s="1" t="s">
        <v>310</v>
      </c>
      <c r="E253" s="4">
        <v>136777268.64399999</v>
      </c>
      <c r="F253" s="4">
        <v>0</v>
      </c>
      <c r="G253" s="4">
        <v>223084.9534</v>
      </c>
      <c r="H253" s="4">
        <v>4433253.6634</v>
      </c>
      <c r="I253" s="4">
        <v>48150954.098099999</v>
      </c>
      <c r="J253" s="5">
        <f t="shared" si="25"/>
        <v>189584561.35889998</v>
      </c>
      <c r="K253" s="7"/>
      <c r="L253" s="142"/>
      <c r="M253" s="145"/>
      <c r="N253" s="8">
        <v>29</v>
      </c>
      <c r="O253" s="1" t="s">
        <v>688</v>
      </c>
      <c r="P253" s="4">
        <v>81123041.064500004</v>
      </c>
      <c r="Q253" s="4">
        <f t="shared" si="31"/>
        <v>-2734288.18</v>
      </c>
      <c r="R253" s="4">
        <v>132312.40849999999</v>
      </c>
      <c r="S253" s="4">
        <v>2629377.1074000001</v>
      </c>
      <c r="T253" s="4">
        <v>28555083.960099999</v>
      </c>
      <c r="U253" s="5">
        <f t="shared" si="26"/>
        <v>109705526.36049999</v>
      </c>
    </row>
    <row r="254" spans="1:21" ht="24.95" customHeight="1" x14ac:dyDescent="0.2">
      <c r="A254" s="150"/>
      <c r="B254" s="145"/>
      <c r="C254" s="1">
        <v>12</v>
      </c>
      <c r="D254" s="1" t="s">
        <v>311</v>
      </c>
      <c r="E254" s="4">
        <v>140765569.78650001</v>
      </c>
      <c r="F254" s="4">
        <v>0</v>
      </c>
      <c r="G254" s="4">
        <v>229589.90839999999</v>
      </c>
      <c r="H254" s="4">
        <v>4562523.3207999999</v>
      </c>
      <c r="I254" s="4">
        <v>48398546.059</v>
      </c>
      <c r="J254" s="5">
        <f t="shared" si="25"/>
        <v>193956229.0747</v>
      </c>
      <c r="K254" s="7"/>
      <c r="L254" s="143"/>
      <c r="M254" s="146"/>
      <c r="N254" s="8">
        <v>30</v>
      </c>
      <c r="O254" s="1" t="s">
        <v>689</v>
      </c>
      <c r="P254" s="4">
        <v>90255457.058699995</v>
      </c>
      <c r="Q254" s="4">
        <f t="shared" si="31"/>
        <v>-2734288.18</v>
      </c>
      <c r="R254" s="4">
        <v>147207.46100000001</v>
      </c>
      <c r="S254" s="4">
        <v>2925378.8997</v>
      </c>
      <c r="T254" s="4">
        <v>32278825.380899999</v>
      </c>
      <c r="U254" s="5">
        <f t="shared" si="26"/>
        <v>122872580.62029998</v>
      </c>
    </row>
    <row r="255" spans="1:21" ht="24.95" customHeight="1" x14ac:dyDescent="0.2">
      <c r="A255" s="150"/>
      <c r="B255" s="145"/>
      <c r="C255" s="1">
        <v>13</v>
      </c>
      <c r="D255" s="1" t="s">
        <v>312</v>
      </c>
      <c r="E255" s="4">
        <v>110333076.898</v>
      </c>
      <c r="F255" s="4">
        <v>0</v>
      </c>
      <c r="G255" s="4">
        <v>179954.23920000001</v>
      </c>
      <c r="H255" s="4">
        <v>3576138.9462000001</v>
      </c>
      <c r="I255" s="4">
        <v>35067194.795699999</v>
      </c>
      <c r="J255" s="5">
        <f t="shared" si="25"/>
        <v>149156364.87909999</v>
      </c>
      <c r="K255" s="7"/>
      <c r="L255" s="14"/>
      <c r="M255" s="147" t="s">
        <v>884</v>
      </c>
      <c r="N255" s="148"/>
      <c r="O255" s="149"/>
      <c r="P255" s="10">
        <f t="shared" ref="P255:U255" si="34">SUM(P225:P254)</f>
        <v>2572122442.8418999</v>
      </c>
      <c r="Q255" s="10">
        <f t="shared" si="34"/>
        <v>-82028645.400000036</v>
      </c>
      <c r="R255" s="10">
        <f t="shared" si="34"/>
        <v>4195154.8022999996</v>
      </c>
      <c r="S255" s="10">
        <f t="shared" si="34"/>
        <v>83368174.810799986</v>
      </c>
      <c r="T255" s="10">
        <f t="shared" si="34"/>
        <v>879656346.9188</v>
      </c>
      <c r="U255" s="10">
        <f t="shared" si="34"/>
        <v>3457313473.9737988</v>
      </c>
    </row>
    <row r="256" spans="1:21" ht="24.95" customHeight="1" x14ac:dyDescent="0.2">
      <c r="A256" s="150"/>
      <c r="B256" s="145"/>
      <c r="C256" s="1">
        <v>14</v>
      </c>
      <c r="D256" s="1" t="s">
        <v>313</v>
      </c>
      <c r="E256" s="4">
        <v>105221920.4448</v>
      </c>
      <c r="F256" s="4">
        <v>0</v>
      </c>
      <c r="G256" s="4">
        <v>171617.89720000001</v>
      </c>
      <c r="H256" s="4">
        <v>3410475.0658</v>
      </c>
      <c r="I256" s="4">
        <v>33062290.2443</v>
      </c>
      <c r="J256" s="5">
        <f t="shared" si="25"/>
        <v>141866303.6521</v>
      </c>
      <c r="K256" s="7"/>
      <c r="L256" s="141">
        <v>30</v>
      </c>
      <c r="M256" s="144" t="s">
        <v>70</v>
      </c>
      <c r="N256" s="8">
        <v>1</v>
      </c>
      <c r="O256" s="1" t="s">
        <v>690</v>
      </c>
      <c r="P256" s="4">
        <v>88828527.681700006</v>
      </c>
      <c r="Q256" s="4">
        <f t="shared" ref="Q256:Q287" si="35">-2536017.62</f>
        <v>-2536017.62</v>
      </c>
      <c r="R256" s="4">
        <v>144880.1263</v>
      </c>
      <c r="S256" s="4">
        <v>2879128.9638999999</v>
      </c>
      <c r="T256" s="4">
        <v>36998451.066100001</v>
      </c>
      <c r="U256" s="5">
        <f t="shared" si="26"/>
        <v>126314970.21800001</v>
      </c>
    </row>
    <row r="257" spans="1:21" ht="24.95" customHeight="1" x14ac:dyDescent="0.2">
      <c r="A257" s="150"/>
      <c r="B257" s="145"/>
      <c r="C257" s="1">
        <v>15</v>
      </c>
      <c r="D257" s="1" t="s">
        <v>314</v>
      </c>
      <c r="E257" s="4">
        <v>114841068.4878</v>
      </c>
      <c r="F257" s="4">
        <v>0</v>
      </c>
      <c r="G257" s="4">
        <v>187306.81400000001</v>
      </c>
      <c r="H257" s="4">
        <v>3722252.9199000001</v>
      </c>
      <c r="I257" s="4">
        <v>31777937.3321</v>
      </c>
      <c r="J257" s="5">
        <f t="shared" si="25"/>
        <v>150528565.55379999</v>
      </c>
      <c r="K257" s="7"/>
      <c r="L257" s="142"/>
      <c r="M257" s="145"/>
      <c r="N257" s="8">
        <v>2</v>
      </c>
      <c r="O257" s="1" t="s">
        <v>691</v>
      </c>
      <c r="P257" s="4">
        <v>103156419.9252</v>
      </c>
      <c r="Q257" s="4">
        <f t="shared" si="35"/>
        <v>-2536017.62</v>
      </c>
      <c r="R257" s="4">
        <v>168249.04730000001</v>
      </c>
      <c r="S257" s="4">
        <v>3343527.6275999998</v>
      </c>
      <c r="T257" s="4">
        <v>42359077.458999999</v>
      </c>
      <c r="U257" s="5">
        <f t="shared" si="26"/>
        <v>146491256.4391</v>
      </c>
    </row>
    <row r="258" spans="1:21" ht="24.95" customHeight="1" x14ac:dyDescent="0.2">
      <c r="A258" s="150"/>
      <c r="B258" s="145"/>
      <c r="C258" s="1">
        <v>16</v>
      </c>
      <c r="D258" s="1" t="s">
        <v>315</v>
      </c>
      <c r="E258" s="4">
        <v>100739473.43080001</v>
      </c>
      <c r="F258" s="4">
        <v>0</v>
      </c>
      <c r="G258" s="4">
        <v>164306.98579999999</v>
      </c>
      <c r="H258" s="4">
        <v>3265189.0482999999</v>
      </c>
      <c r="I258" s="4">
        <v>33099515.8519</v>
      </c>
      <c r="J258" s="5">
        <f t="shared" si="25"/>
        <v>137268485.3168</v>
      </c>
      <c r="K258" s="7"/>
      <c r="L258" s="142"/>
      <c r="M258" s="145"/>
      <c r="N258" s="8">
        <v>3</v>
      </c>
      <c r="O258" s="1" t="s">
        <v>692</v>
      </c>
      <c r="P258" s="4">
        <v>102755066.0749</v>
      </c>
      <c r="Q258" s="4">
        <f t="shared" si="35"/>
        <v>-2536017.62</v>
      </c>
      <c r="R258" s="4">
        <v>167594.43549999999</v>
      </c>
      <c r="S258" s="4">
        <v>3330518.8620000002</v>
      </c>
      <c r="T258" s="4">
        <v>39465967.132700004</v>
      </c>
      <c r="U258" s="5">
        <f t="shared" si="26"/>
        <v>143183128.88510001</v>
      </c>
    </row>
    <row r="259" spans="1:21" ht="24.95" customHeight="1" x14ac:dyDescent="0.2">
      <c r="A259" s="150"/>
      <c r="B259" s="145"/>
      <c r="C259" s="1">
        <v>17</v>
      </c>
      <c r="D259" s="1" t="s">
        <v>316</v>
      </c>
      <c r="E259" s="4">
        <v>82620047.337799996</v>
      </c>
      <c r="F259" s="4">
        <v>0</v>
      </c>
      <c r="G259" s="4">
        <v>134754.03909999999</v>
      </c>
      <c r="H259" s="4">
        <v>2677898.3903000001</v>
      </c>
      <c r="I259" s="4">
        <v>29141030.8609</v>
      </c>
      <c r="J259" s="5">
        <f t="shared" si="25"/>
        <v>114573730.62810001</v>
      </c>
      <c r="K259" s="7"/>
      <c r="L259" s="142"/>
      <c r="M259" s="145"/>
      <c r="N259" s="8">
        <v>4</v>
      </c>
      <c r="O259" s="1" t="s">
        <v>693</v>
      </c>
      <c r="P259" s="4">
        <v>110089963.6031</v>
      </c>
      <c r="Q259" s="4">
        <f t="shared" si="35"/>
        <v>-2536017.62</v>
      </c>
      <c r="R259" s="4">
        <v>179557.7193</v>
      </c>
      <c r="S259" s="4">
        <v>3568259.1068000002</v>
      </c>
      <c r="T259" s="4">
        <v>35374622.837099999</v>
      </c>
      <c r="U259" s="5">
        <f t="shared" si="26"/>
        <v>146676385.64630002</v>
      </c>
    </row>
    <row r="260" spans="1:21" ht="24.95" customHeight="1" x14ac:dyDescent="0.2">
      <c r="A260" s="150"/>
      <c r="B260" s="146"/>
      <c r="C260" s="1">
        <v>18</v>
      </c>
      <c r="D260" s="1" t="s">
        <v>317</v>
      </c>
      <c r="E260" s="4">
        <v>102812313.689</v>
      </c>
      <c r="F260" s="4">
        <v>0</v>
      </c>
      <c r="G260" s="4">
        <v>167687.8069</v>
      </c>
      <c r="H260" s="4">
        <v>3332374.3837000001</v>
      </c>
      <c r="I260" s="4">
        <v>30767914.923500001</v>
      </c>
      <c r="J260" s="5">
        <f t="shared" si="25"/>
        <v>137080290.80309999</v>
      </c>
      <c r="K260" s="7"/>
      <c r="L260" s="142"/>
      <c r="M260" s="145"/>
      <c r="N260" s="8">
        <v>5</v>
      </c>
      <c r="O260" s="1" t="s">
        <v>694</v>
      </c>
      <c r="P260" s="4">
        <v>111697311.81370001</v>
      </c>
      <c r="Q260" s="4">
        <f t="shared" si="35"/>
        <v>-2536017.62</v>
      </c>
      <c r="R260" s="4">
        <v>182179.3186</v>
      </c>
      <c r="S260" s="4">
        <v>3620356.8158999998</v>
      </c>
      <c r="T260" s="4">
        <v>47235493.150200002</v>
      </c>
      <c r="U260" s="5">
        <f t="shared" si="26"/>
        <v>160199323.47839999</v>
      </c>
    </row>
    <row r="261" spans="1:21" ht="24.95" customHeight="1" x14ac:dyDescent="0.2">
      <c r="A261" s="1"/>
      <c r="B261" s="147" t="s">
        <v>867</v>
      </c>
      <c r="C261" s="148"/>
      <c r="D261" s="149"/>
      <c r="E261" s="10">
        <f t="shared" ref="E261:J261" si="36">SUM(E243:E260)</f>
        <v>1875120717.6945999</v>
      </c>
      <c r="F261" s="10">
        <f t="shared" si="36"/>
        <v>0</v>
      </c>
      <c r="G261" s="10">
        <f t="shared" si="36"/>
        <v>3058338.7294000001</v>
      </c>
      <c r="H261" s="10">
        <f t="shared" si="36"/>
        <v>60776807.969999991</v>
      </c>
      <c r="I261" s="10">
        <f t="shared" si="36"/>
        <v>626308088.35840011</v>
      </c>
      <c r="J261" s="10">
        <f t="shared" si="36"/>
        <v>2565263952.7523999</v>
      </c>
      <c r="K261" s="7"/>
      <c r="L261" s="142"/>
      <c r="M261" s="145"/>
      <c r="N261" s="8">
        <v>6</v>
      </c>
      <c r="O261" s="1" t="s">
        <v>695</v>
      </c>
      <c r="P261" s="4">
        <v>114802100.3963</v>
      </c>
      <c r="Q261" s="4">
        <f t="shared" si="35"/>
        <v>-2536017.62</v>
      </c>
      <c r="R261" s="4">
        <v>187243.2567</v>
      </c>
      <c r="S261" s="4">
        <v>3720989.8779000002</v>
      </c>
      <c r="T261" s="4">
        <v>48987180.229199998</v>
      </c>
      <c r="U261" s="5">
        <f t="shared" si="26"/>
        <v>165161496.1401</v>
      </c>
    </row>
    <row r="262" spans="1:21" ht="24.95" customHeight="1" x14ac:dyDescent="0.2">
      <c r="A262" s="150">
        <v>13</v>
      </c>
      <c r="B262" s="144" t="s">
        <v>53</v>
      </c>
      <c r="C262" s="1">
        <v>1</v>
      </c>
      <c r="D262" s="1" t="s">
        <v>318</v>
      </c>
      <c r="E262" s="4">
        <v>120806656.24169999</v>
      </c>
      <c r="F262" s="4">
        <v>0</v>
      </c>
      <c r="G262" s="4">
        <v>197036.74119999999</v>
      </c>
      <c r="H262" s="4">
        <v>3915610.8076999998</v>
      </c>
      <c r="I262" s="4">
        <v>42706934.7227</v>
      </c>
      <c r="J262" s="5">
        <f t="shared" si="25"/>
        <v>167626238.5133</v>
      </c>
      <c r="K262" s="7"/>
      <c r="L262" s="142"/>
      <c r="M262" s="145"/>
      <c r="N262" s="8">
        <v>7</v>
      </c>
      <c r="O262" s="1" t="s">
        <v>696</v>
      </c>
      <c r="P262" s="4">
        <v>124461588.3548</v>
      </c>
      <c r="Q262" s="4">
        <f t="shared" si="35"/>
        <v>-2536017.62</v>
      </c>
      <c r="R262" s="4">
        <v>202997.96830000001</v>
      </c>
      <c r="S262" s="4">
        <v>4034075.2377999998</v>
      </c>
      <c r="T262" s="4">
        <v>50626495.977899998</v>
      </c>
      <c r="U262" s="5">
        <f t="shared" si="26"/>
        <v>176789139.9188</v>
      </c>
    </row>
    <row r="263" spans="1:21" ht="24.95" customHeight="1" x14ac:dyDescent="0.2">
      <c r="A263" s="150"/>
      <c r="B263" s="145"/>
      <c r="C263" s="1">
        <v>2</v>
      </c>
      <c r="D263" s="1" t="s">
        <v>319</v>
      </c>
      <c r="E263" s="4">
        <v>91925702.069100007</v>
      </c>
      <c r="F263" s="4">
        <v>0</v>
      </c>
      <c r="G263" s="4">
        <v>149931.64559999999</v>
      </c>
      <c r="H263" s="4">
        <v>2979515.233</v>
      </c>
      <c r="I263" s="4">
        <v>31565088.132100001</v>
      </c>
      <c r="J263" s="5">
        <f t="shared" si="25"/>
        <v>126620237.07980001</v>
      </c>
      <c r="K263" s="7"/>
      <c r="L263" s="142"/>
      <c r="M263" s="145"/>
      <c r="N263" s="8">
        <v>8</v>
      </c>
      <c r="O263" s="1" t="s">
        <v>697</v>
      </c>
      <c r="P263" s="4">
        <v>91599161.447500005</v>
      </c>
      <c r="Q263" s="4">
        <f t="shared" si="35"/>
        <v>-2536017.62</v>
      </c>
      <c r="R263" s="4">
        <v>149399.05489999999</v>
      </c>
      <c r="S263" s="4">
        <v>2968931.3295999998</v>
      </c>
      <c r="T263" s="4">
        <v>38294471.706100002</v>
      </c>
      <c r="U263" s="5">
        <f t="shared" si="26"/>
        <v>130475945.91810001</v>
      </c>
    </row>
    <row r="264" spans="1:21" ht="24.95" customHeight="1" x14ac:dyDescent="0.2">
      <c r="A264" s="150"/>
      <c r="B264" s="145"/>
      <c r="C264" s="1">
        <v>3</v>
      </c>
      <c r="D264" s="1" t="s">
        <v>320</v>
      </c>
      <c r="E264" s="4">
        <v>87649864.394199997</v>
      </c>
      <c r="F264" s="4">
        <v>0</v>
      </c>
      <c r="G264" s="4">
        <v>142957.71590000001</v>
      </c>
      <c r="H264" s="4">
        <v>2840925.8810000001</v>
      </c>
      <c r="I264" s="4">
        <v>27311090.1556</v>
      </c>
      <c r="J264" s="5">
        <f t="shared" si="25"/>
        <v>117944838.14669999</v>
      </c>
      <c r="K264" s="7"/>
      <c r="L264" s="142"/>
      <c r="M264" s="145"/>
      <c r="N264" s="8">
        <v>9</v>
      </c>
      <c r="O264" s="1" t="s">
        <v>698</v>
      </c>
      <c r="P264" s="4">
        <v>108708873.5077</v>
      </c>
      <c r="Q264" s="4">
        <f t="shared" si="35"/>
        <v>-2536017.62</v>
      </c>
      <c r="R264" s="4">
        <v>177305.1489</v>
      </c>
      <c r="S264" s="4">
        <v>3523494.9235</v>
      </c>
      <c r="T264" s="4">
        <v>46157131.193400003</v>
      </c>
      <c r="U264" s="5">
        <f t="shared" si="26"/>
        <v>156030787.15349999</v>
      </c>
    </row>
    <row r="265" spans="1:21" ht="24.95" customHeight="1" x14ac:dyDescent="0.2">
      <c r="A265" s="150"/>
      <c r="B265" s="145"/>
      <c r="C265" s="1">
        <v>4</v>
      </c>
      <c r="D265" s="1" t="s">
        <v>321</v>
      </c>
      <c r="E265" s="4">
        <v>90503243.382100001</v>
      </c>
      <c r="F265" s="4">
        <v>0</v>
      </c>
      <c r="G265" s="4">
        <v>147611.60269999999</v>
      </c>
      <c r="H265" s="4">
        <v>2933410.2022000002</v>
      </c>
      <c r="I265" s="4">
        <v>30854051.247000001</v>
      </c>
      <c r="J265" s="5">
        <f t="shared" ref="J265:J328" si="37">E265+F265+G265+H265+I265</f>
        <v>124438316.43399999</v>
      </c>
      <c r="K265" s="7"/>
      <c r="L265" s="142"/>
      <c r="M265" s="145"/>
      <c r="N265" s="8">
        <v>10</v>
      </c>
      <c r="O265" s="1" t="s">
        <v>699</v>
      </c>
      <c r="P265" s="4">
        <v>113813195.1578</v>
      </c>
      <c r="Q265" s="4">
        <f t="shared" si="35"/>
        <v>-2536017.62</v>
      </c>
      <c r="R265" s="4">
        <v>185630.34340000001</v>
      </c>
      <c r="S265" s="4">
        <v>3688937.2727999999</v>
      </c>
      <c r="T265" s="4">
        <v>47305777.319700003</v>
      </c>
      <c r="U265" s="5">
        <f t="shared" ref="U265:U328" si="38">P265+Q265+R265+S265+T265</f>
        <v>162457522.47369999</v>
      </c>
    </row>
    <row r="266" spans="1:21" ht="24.95" customHeight="1" x14ac:dyDescent="0.2">
      <c r="A266" s="150"/>
      <c r="B266" s="145"/>
      <c r="C266" s="1">
        <v>5</v>
      </c>
      <c r="D266" s="1" t="s">
        <v>322</v>
      </c>
      <c r="E266" s="4">
        <v>95860571.191699997</v>
      </c>
      <c r="F266" s="4">
        <v>0</v>
      </c>
      <c r="G266" s="4">
        <v>156349.45250000001</v>
      </c>
      <c r="H266" s="4">
        <v>3107053.0405000001</v>
      </c>
      <c r="I266" s="4">
        <v>32751584.922899999</v>
      </c>
      <c r="J266" s="5">
        <f t="shared" si="37"/>
        <v>131875558.6076</v>
      </c>
      <c r="K266" s="7"/>
      <c r="L266" s="142"/>
      <c r="M266" s="145"/>
      <c r="N266" s="8">
        <v>11</v>
      </c>
      <c r="O266" s="1" t="s">
        <v>892</v>
      </c>
      <c r="P266" s="4">
        <v>82313775.884200007</v>
      </c>
      <c r="Q266" s="4">
        <f t="shared" si="35"/>
        <v>-2536017.62</v>
      </c>
      <c r="R266" s="4">
        <v>134254.50769999999</v>
      </c>
      <c r="S266" s="4">
        <v>2667971.4553999999</v>
      </c>
      <c r="T266" s="4">
        <v>34832004.045999996</v>
      </c>
      <c r="U266" s="5">
        <f t="shared" si="38"/>
        <v>117411988.27329999</v>
      </c>
    </row>
    <row r="267" spans="1:21" ht="24.95" customHeight="1" x14ac:dyDescent="0.2">
      <c r="A267" s="150"/>
      <c r="B267" s="145"/>
      <c r="C267" s="1">
        <v>6</v>
      </c>
      <c r="D267" s="1" t="s">
        <v>323</v>
      </c>
      <c r="E267" s="4">
        <v>97721058.512700006</v>
      </c>
      <c r="F267" s="4">
        <v>0</v>
      </c>
      <c r="G267" s="4">
        <v>159383.924</v>
      </c>
      <c r="H267" s="4">
        <v>3167355.5477</v>
      </c>
      <c r="I267" s="4">
        <v>33766607.786200002</v>
      </c>
      <c r="J267" s="5">
        <f t="shared" si="37"/>
        <v>134814405.77060002</v>
      </c>
      <c r="K267" s="7"/>
      <c r="L267" s="142"/>
      <c r="M267" s="145"/>
      <c r="N267" s="8">
        <v>12</v>
      </c>
      <c r="O267" s="1" t="s">
        <v>700</v>
      </c>
      <c r="P267" s="4">
        <v>85843423.010000005</v>
      </c>
      <c r="Q267" s="4">
        <f t="shared" si="35"/>
        <v>-2536017.62</v>
      </c>
      <c r="R267" s="4">
        <v>140011.39379999999</v>
      </c>
      <c r="S267" s="4">
        <v>2782375.1220999998</v>
      </c>
      <c r="T267" s="4">
        <v>34700950.461099997</v>
      </c>
      <c r="U267" s="5">
        <f t="shared" si="38"/>
        <v>120930742.367</v>
      </c>
    </row>
    <row r="268" spans="1:21" ht="24.95" customHeight="1" x14ac:dyDescent="0.2">
      <c r="A268" s="150"/>
      <c r="B268" s="145"/>
      <c r="C268" s="1">
        <v>7</v>
      </c>
      <c r="D268" s="1" t="s">
        <v>324</v>
      </c>
      <c r="E268" s="4">
        <v>80522759.0176</v>
      </c>
      <c r="F268" s="4">
        <v>0</v>
      </c>
      <c r="G268" s="4">
        <v>131333.3431</v>
      </c>
      <c r="H268" s="4">
        <v>2609920.6392000001</v>
      </c>
      <c r="I268" s="4">
        <v>27793286.785100002</v>
      </c>
      <c r="J268" s="5">
        <f t="shared" si="37"/>
        <v>111057299.785</v>
      </c>
      <c r="K268" s="7"/>
      <c r="L268" s="142"/>
      <c r="M268" s="145"/>
      <c r="N268" s="8">
        <v>13</v>
      </c>
      <c r="O268" s="1" t="s">
        <v>701</v>
      </c>
      <c r="P268" s="4">
        <v>84152580.891000003</v>
      </c>
      <c r="Q268" s="4">
        <f t="shared" si="35"/>
        <v>-2536017.62</v>
      </c>
      <c r="R268" s="4">
        <v>137253.6151</v>
      </c>
      <c r="S268" s="4">
        <v>2727571.1908999998</v>
      </c>
      <c r="T268" s="4">
        <v>34851589.160400003</v>
      </c>
      <c r="U268" s="5">
        <f t="shared" si="38"/>
        <v>119332977.2374</v>
      </c>
    </row>
    <row r="269" spans="1:21" ht="24.95" customHeight="1" x14ac:dyDescent="0.2">
      <c r="A269" s="150"/>
      <c r="B269" s="145"/>
      <c r="C269" s="1">
        <v>8</v>
      </c>
      <c r="D269" s="1" t="s">
        <v>325</v>
      </c>
      <c r="E269" s="4">
        <v>99197597.593500003</v>
      </c>
      <c r="F269" s="4">
        <v>0</v>
      </c>
      <c r="G269" s="4">
        <v>161792.17249999999</v>
      </c>
      <c r="H269" s="4">
        <v>3215213.4437000002</v>
      </c>
      <c r="I269" s="4">
        <v>32323559.886500001</v>
      </c>
      <c r="J269" s="5">
        <f t="shared" si="37"/>
        <v>134898163.09619999</v>
      </c>
      <c r="K269" s="7"/>
      <c r="L269" s="142"/>
      <c r="M269" s="145"/>
      <c r="N269" s="8">
        <v>14</v>
      </c>
      <c r="O269" s="1" t="s">
        <v>702</v>
      </c>
      <c r="P269" s="4">
        <v>124988795.54889999</v>
      </c>
      <c r="Q269" s="4">
        <f t="shared" si="35"/>
        <v>-2536017.62</v>
      </c>
      <c r="R269" s="4">
        <v>203857.848</v>
      </c>
      <c r="S269" s="4">
        <v>4051163.1885000002</v>
      </c>
      <c r="T269" s="4">
        <v>46987484.484800003</v>
      </c>
      <c r="U269" s="5">
        <f t="shared" si="38"/>
        <v>173695283.45019999</v>
      </c>
    </row>
    <row r="270" spans="1:21" ht="24.95" customHeight="1" x14ac:dyDescent="0.2">
      <c r="A270" s="150"/>
      <c r="B270" s="145"/>
      <c r="C270" s="1">
        <v>9</v>
      </c>
      <c r="D270" s="1" t="s">
        <v>326</v>
      </c>
      <c r="E270" s="4">
        <v>106137486.51719999</v>
      </c>
      <c r="F270" s="4">
        <v>0</v>
      </c>
      <c r="G270" s="4">
        <v>173111.1936</v>
      </c>
      <c r="H270" s="4">
        <v>3440150.5863999999</v>
      </c>
      <c r="I270" s="4">
        <v>36649717.203000002</v>
      </c>
      <c r="J270" s="5">
        <f t="shared" si="37"/>
        <v>146400465.5002</v>
      </c>
      <c r="K270" s="7"/>
      <c r="L270" s="142"/>
      <c r="M270" s="145"/>
      <c r="N270" s="8">
        <v>15</v>
      </c>
      <c r="O270" s="1" t="s">
        <v>893</v>
      </c>
      <c r="P270" s="4">
        <v>85230681.760199994</v>
      </c>
      <c r="Q270" s="4">
        <f t="shared" si="35"/>
        <v>-2536017.62</v>
      </c>
      <c r="R270" s="4">
        <v>139012.0073</v>
      </c>
      <c r="S270" s="4">
        <v>2762514.8234999999</v>
      </c>
      <c r="T270" s="4">
        <v>35890919.789899997</v>
      </c>
      <c r="U270" s="5">
        <f t="shared" si="38"/>
        <v>121487110.76089999</v>
      </c>
    </row>
    <row r="271" spans="1:21" ht="24.95" customHeight="1" x14ac:dyDescent="0.2">
      <c r="A271" s="150"/>
      <c r="B271" s="145"/>
      <c r="C271" s="1">
        <v>10</v>
      </c>
      <c r="D271" s="1" t="s">
        <v>327</v>
      </c>
      <c r="E271" s="4">
        <v>92681333.679000005</v>
      </c>
      <c r="F271" s="4">
        <v>0</v>
      </c>
      <c r="G271" s="4">
        <v>151164.08749999999</v>
      </c>
      <c r="H271" s="4">
        <v>3004006.9240999999</v>
      </c>
      <c r="I271" s="4">
        <v>31506888.394900002</v>
      </c>
      <c r="J271" s="5">
        <f t="shared" si="37"/>
        <v>127343393.0855</v>
      </c>
      <c r="K271" s="7"/>
      <c r="L271" s="142"/>
      <c r="M271" s="145"/>
      <c r="N271" s="8">
        <v>16</v>
      </c>
      <c r="O271" s="1" t="s">
        <v>703</v>
      </c>
      <c r="P271" s="4">
        <v>89437502.710899994</v>
      </c>
      <c r="Q271" s="4">
        <f t="shared" si="35"/>
        <v>-2536017.62</v>
      </c>
      <c r="R271" s="4">
        <v>145873.3701</v>
      </c>
      <c r="S271" s="4">
        <v>2898867.1908999998</v>
      </c>
      <c r="T271" s="4">
        <v>36191433.2302</v>
      </c>
      <c r="U271" s="5">
        <f t="shared" si="38"/>
        <v>126137658.88209999</v>
      </c>
    </row>
    <row r="272" spans="1:21" ht="24.95" customHeight="1" x14ac:dyDescent="0.2">
      <c r="A272" s="150"/>
      <c r="B272" s="145"/>
      <c r="C272" s="1">
        <v>11</v>
      </c>
      <c r="D272" s="1" t="s">
        <v>328</v>
      </c>
      <c r="E272" s="4">
        <v>99323330.545900002</v>
      </c>
      <c r="F272" s="4">
        <v>0</v>
      </c>
      <c r="G272" s="4">
        <v>161997.24410000001</v>
      </c>
      <c r="H272" s="4">
        <v>3219288.7266000002</v>
      </c>
      <c r="I272" s="4">
        <v>32970979.875</v>
      </c>
      <c r="J272" s="5">
        <f t="shared" si="37"/>
        <v>135675596.39160001</v>
      </c>
      <c r="K272" s="7"/>
      <c r="L272" s="142"/>
      <c r="M272" s="145"/>
      <c r="N272" s="8">
        <v>17</v>
      </c>
      <c r="O272" s="1" t="s">
        <v>704</v>
      </c>
      <c r="P272" s="4">
        <v>116851605.75740001</v>
      </c>
      <c r="Q272" s="4">
        <f t="shared" si="35"/>
        <v>-2536017.62</v>
      </c>
      <c r="R272" s="4">
        <v>190586.0183</v>
      </c>
      <c r="S272" s="4">
        <v>3787418.8777000001</v>
      </c>
      <c r="T272" s="4">
        <v>45523740.258400001</v>
      </c>
      <c r="U272" s="5">
        <f t="shared" si="38"/>
        <v>163817333.29179999</v>
      </c>
    </row>
    <row r="273" spans="1:21" ht="24.95" customHeight="1" x14ac:dyDescent="0.2">
      <c r="A273" s="150"/>
      <c r="B273" s="145"/>
      <c r="C273" s="1">
        <v>12</v>
      </c>
      <c r="D273" s="1" t="s">
        <v>329</v>
      </c>
      <c r="E273" s="4">
        <v>69701168.919100001</v>
      </c>
      <c r="F273" s="4">
        <v>0</v>
      </c>
      <c r="G273" s="4">
        <v>113683.23239999999</v>
      </c>
      <c r="H273" s="4">
        <v>2259168.9797</v>
      </c>
      <c r="I273" s="4">
        <v>24296163.195599999</v>
      </c>
      <c r="J273" s="5">
        <f t="shared" si="37"/>
        <v>96370184.326800004</v>
      </c>
      <c r="K273" s="7"/>
      <c r="L273" s="142"/>
      <c r="M273" s="145"/>
      <c r="N273" s="8">
        <v>18</v>
      </c>
      <c r="O273" s="1" t="s">
        <v>705</v>
      </c>
      <c r="P273" s="4">
        <v>101038683.905</v>
      </c>
      <c r="Q273" s="4">
        <f t="shared" si="35"/>
        <v>-2536017.62</v>
      </c>
      <c r="R273" s="4">
        <v>164795.00080000001</v>
      </c>
      <c r="S273" s="4">
        <v>3274887.1213000002</v>
      </c>
      <c r="T273" s="4">
        <v>36615013.417900003</v>
      </c>
      <c r="U273" s="5">
        <f t="shared" si="38"/>
        <v>138557361.82499999</v>
      </c>
    </row>
    <row r="274" spans="1:21" ht="24.95" customHeight="1" x14ac:dyDescent="0.2">
      <c r="A274" s="150"/>
      <c r="B274" s="145"/>
      <c r="C274" s="1">
        <v>13</v>
      </c>
      <c r="D274" s="1" t="s">
        <v>330</v>
      </c>
      <c r="E274" s="4">
        <v>88341528.210800007</v>
      </c>
      <c r="F274" s="4">
        <v>0</v>
      </c>
      <c r="G274" s="4">
        <v>144085.82579999999</v>
      </c>
      <c r="H274" s="4">
        <v>2863344.2344</v>
      </c>
      <c r="I274" s="4">
        <v>30242467.850900002</v>
      </c>
      <c r="J274" s="5">
        <f t="shared" si="37"/>
        <v>121591426.12190002</v>
      </c>
      <c r="K274" s="7"/>
      <c r="L274" s="142"/>
      <c r="M274" s="145"/>
      <c r="N274" s="8">
        <v>19</v>
      </c>
      <c r="O274" s="1" t="s">
        <v>706</v>
      </c>
      <c r="P274" s="4">
        <v>92754989.113399997</v>
      </c>
      <c r="Q274" s="4">
        <f t="shared" si="35"/>
        <v>-2536017.62</v>
      </c>
      <c r="R274" s="4">
        <v>151284.22020000001</v>
      </c>
      <c r="S274" s="4">
        <v>3006394.2595000002</v>
      </c>
      <c r="T274" s="4">
        <v>34832073.496799998</v>
      </c>
      <c r="U274" s="5">
        <f t="shared" si="38"/>
        <v>128208723.46989998</v>
      </c>
    </row>
    <row r="275" spans="1:21" ht="24.95" customHeight="1" x14ac:dyDescent="0.2">
      <c r="A275" s="150"/>
      <c r="B275" s="145"/>
      <c r="C275" s="1">
        <v>14</v>
      </c>
      <c r="D275" s="1" t="s">
        <v>331</v>
      </c>
      <c r="E275" s="4">
        <v>86206944.226300001</v>
      </c>
      <c r="F275" s="4">
        <v>0</v>
      </c>
      <c r="G275" s="4">
        <v>140604.3002</v>
      </c>
      <c r="H275" s="4">
        <v>2794157.6483</v>
      </c>
      <c r="I275" s="4">
        <v>29173273.394400001</v>
      </c>
      <c r="J275" s="5">
        <f t="shared" si="37"/>
        <v>118314979.56920001</v>
      </c>
      <c r="K275" s="7"/>
      <c r="L275" s="142"/>
      <c r="M275" s="145"/>
      <c r="N275" s="8">
        <v>20</v>
      </c>
      <c r="O275" s="1" t="s">
        <v>707</v>
      </c>
      <c r="P275" s="4">
        <v>83752466.208100006</v>
      </c>
      <c r="Q275" s="4">
        <f t="shared" si="35"/>
        <v>-2536017.62</v>
      </c>
      <c r="R275" s="4">
        <v>136601.0245</v>
      </c>
      <c r="S275" s="4">
        <v>2714602.5893999999</v>
      </c>
      <c r="T275" s="4">
        <v>33358258.9102</v>
      </c>
      <c r="U275" s="5">
        <f t="shared" si="38"/>
        <v>117425911.11219999</v>
      </c>
    </row>
    <row r="276" spans="1:21" ht="24.95" customHeight="1" x14ac:dyDescent="0.2">
      <c r="A276" s="150"/>
      <c r="B276" s="145"/>
      <c r="C276" s="1">
        <v>15</v>
      </c>
      <c r="D276" s="1" t="s">
        <v>332</v>
      </c>
      <c r="E276" s="4">
        <v>92458110.526999995</v>
      </c>
      <c r="F276" s="4">
        <v>0</v>
      </c>
      <c r="G276" s="4">
        <v>150800.0086</v>
      </c>
      <c r="H276" s="4">
        <v>2996771.7681999998</v>
      </c>
      <c r="I276" s="4">
        <v>31447230.1917</v>
      </c>
      <c r="J276" s="5">
        <f t="shared" si="37"/>
        <v>127052912.49549998</v>
      </c>
      <c r="K276" s="7"/>
      <c r="L276" s="142"/>
      <c r="M276" s="145"/>
      <c r="N276" s="8">
        <v>21</v>
      </c>
      <c r="O276" s="1" t="s">
        <v>708</v>
      </c>
      <c r="P276" s="4">
        <v>103433802.50309999</v>
      </c>
      <c r="Q276" s="4">
        <f t="shared" si="35"/>
        <v>-2536017.62</v>
      </c>
      <c r="R276" s="4">
        <v>168701.4607</v>
      </c>
      <c r="S276" s="4">
        <v>3352518.2102000001</v>
      </c>
      <c r="T276" s="4">
        <v>41639428.6796</v>
      </c>
      <c r="U276" s="5">
        <f t="shared" si="38"/>
        <v>146058433.23359999</v>
      </c>
    </row>
    <row r="277" spans="1:21" ht="24.95" customHeight="1" x14ac:dyDescent="0.2">
      <c r="A277" s="150"/>
      <c r="B277" s="146"/>
      <c r="C277" s="1">
        <v>16</v>
      </c>
      <c r="D277" s="1" t="s">
        <v>333</v>
      </c>
      <c r="E277" s="4">
        <v>89876494.854699999</v>
      </c>
      <c r="F277" s="4">
        <v>0</v>
      </c>
      <c r="G277" s="4">
        <v>146589.3702</v>
      </c>
      <c r="H277" s="4">
        <v>2913095.8968000002</v>
      </c>
      <c r="I277" s="4">
        <v>30593958.149300002</v>
      </c>
      <c r="J277" s="5">
        <f t="shared" si="37"/>
        <v>123530138.271</v>
      </c>
      <c r="K277" s="7"/>
      <c r="L277" s="142"/>
      <c r="M277" s="145"/>
      <c r="N277" s="8">
        <v>22</v>
      </c>
      <c r="O277" s="1" t="s">
        <v>709</v>
      </c>
      <c r="P277" s="4">
        <v>95807072.673099995</v>
      </c>
      <c r="Q277" s="4">
        <f t="shared" si="35"/>
        <v>-2536017.62</v>
      </c>
      <c r="R277" s="4">
        <v>156262.19589999999</v>
      </c>
      <c r="S277" s="4">
        <v>3105319.0351999998</v>
      </c>
      <c r="T277" s="4">
        <v>37955760.347599998</v>
      </c>
      <c r="U277" s="5">
        <f t="shared" si="38"/>
        <v>134488396.6318</v>
      </c>
    </row>
    <row r="278" spans="1:21" ht="24.95" customHeight="1" x14ac:dyDescent="0.2">
      <c r="A278" s="1"/>
      <c r="B278" s="147" t="s">
        <v>868</v>
      </c>
      <c r="C278" s="148"/>
      <c r="D278" s="149"/>
      <c r="E278" s="10">
        <f t="shared" ref="E278:J278" si="39">SUM(E262:E277)</f>
        <v>1488913849.8825998</v>
      </c>
      <c r="F278" s="10">
        <f t="shared" si="39"/>
        <v>0</v>
      </c>
      <c r="G278" s="10">
        <f t="shared" si="39"/>
        <v>2428431.8598999996</v>
      </c>
      <c r="H278" s="10">
        <f t="shared" si="39"/>
        <v>48258989.559499994</v>
      </c>
      <c r="I278" s="10">
        <f t="shared" si="39"/>
        <v>505952881.89289993</v>
      </c>
      <c r="J278" s="10">
        <f t="shared" si="39"/>
        <v>2045554153.1949003</v>
      </c>
      <c r="K278" s="7"/>
      <c r="L278" s="142"/>
      <c r="M278" s="145"/>
      <c r="N278" s="8">
        <v>23</v>
      </c>
      <c r="O278" s="1" t="s">
        <v>710</v>
      </c>
      <c r="P278" s="4">
        <v>99184388.216900006</v>
      </c>
      <c r="Q278" s="4">
        <f t="shared" si="35"/>
        <v>-2536017.62</v>
      </c>
      <c r="R278" s="4">
        <v>161770.62789999999</v>
      </c>
      <c r="S278" s="4">
        <v>3214785.2985999999</v>
      </c>
      <c r="T278" s="4">
        <v>41481289.298199996</v>
      </c>
      <c r="U278" s="5">
        <f t="shared" si="38"/>
        <v>141506215.82160002</v>
      </c>
    </row>
    <row r="279" spans="1:21" ht="24.95" customHeight="1" x14ac:dyDescent="0.2">
      <c r="A279" s="150">
        <v>14</v>
      </c>
      <c r="B279" s="144" t="s">
        <v>54</v>
      </c>
      <c r="C279" s="1">
        <v>1</v>
      </c>
      <c r="D279" s="1" t="s">
        <v>334</v>
      </c>
      <c r="E279" s="4">
        <v>112585787.23720001</v>
      </c>
      <c r="F279" s="4">
        <v>0</v>
      </c>
      <c r="G279" s="4">
        <v>183628.43</v>
      </c>
      <c r="H279" s="4">
        <v>3649154.2686000001</v>
      </c>
      <c r="I279" s="4">
        <v>35906849.438299999</v>
      </c>
      <c r="J279" s="5">
        <f t="shared" si="37"/>
        <v>152325419.37410003</v>
      </c>
      <c r="K279" s="7"/>
      <c r="L279" s="142"/>
      <c r="M279" s="145"/>
      <c r="N279" s="8">
        <v>24</v>
      </c>
      <c r="O279" s="1" t="s">
        <v>711</v>
      </c>
      <c r="P279" s="4">
        <v>84909069.620900005</v>
      </c>
      <c r="Q279" s="4">
        <f t="shared" si="35"/>
        <v>-2536017.62</v>
      </c>
      <c r="R279" s="4">
        <v>138487.45499999999</v>
      </c>
      <c r="S279" s="4">
        <v>2752090.6631</v>
      </c>
      <c r="T279" s="4">
        <v>34681712.600500003</v>
      </c>
      <c r="U279" s="5">
        <f t="shared" si="38"/>
        <v>119945342.71950001</v>
      </c>
    </row>
    <row r="280" spans="1:21" ht="24.95" customHeight="1" x14ac:dyDescent="0.2">
      <c r="A280" s="150"/>
      <c r="B280" s="145"/>
      <c r="C280" s="1">
        <v>2</v>
      </c>
      <c r="D280" s="1" t="s">
        <v>335</v>
      </c>
      <c r="E280" s="4">
        <v>94861616.961700007</v>
      </c>
      <c r="F280" s="4">
        <v>0</v>
      </c>
      <c r="G280" s="4">
        <v>154720.14910000001</v>
      </c>
      <c r="H280" s="4">
        <v>3074674.7253999999</v>
      </c>
      <c r="I280" s="4">
        <v>31433456.5097</v>
      </c>
      <c r="J280" s="5">
        <f t="shared" si="37"/>
        <v>129524468.34590001</v>
      </c>
      <c r="K280" s="7"/>
      <c r="L280" s="142"/>
      <c r="M280" s="145"/>
      <c r="N280" s="8">
        <v>25</v>
      </c>
      <c r="O280" s="1" t="s">
        <v>712</v>
      </c>
      <c r="P280" s="4">
        <v>77700161.181199998</v>
      </c>
      <c r="Q280" s="4">
        <f t="shared" si="35"/>
        <v>-2536017.62</v>
      </c>
      <c r="R280" s="4">
        <v>126729.6606</v>
      </c>
      <c r="S280" s="4">
        <v>2518434.0030999999</v>
      </c>
      <c r="T280" s="4">
        <v>32207112.556400001</v>
      </c>
      <c r="U280" s="5">
        <f t="shared" si="38"/>
        <v>110016419.78129999</v>
      </c>
    </row>
    <row r="281" spans="1:21" ht="24.95" customHeight="1" x14ac:dyDescent="0.2">
      <c r="A281" s="150"/>
      <c r="B281" s="145"/>
      <c r="C281" s="1">
        <v>3</v>
      </c>
      <c r="D281" s="1" t="s">
        <v>336</v>
      </c>
      <c r="E281" s="4">
        <v>128405252.86579999</v>
      </c>
      <c r="F281" s="4">
        <v>0</v>
      </c>
      <c r="G281" s="4">
        <v>209430.12049999999</v>
      </c>
      <c r="H281" s="4">
        <v>4161898.1231999998</v>
      </c>
      <c r="I281" s="4">
        <v>41529235.747100003</v>
      </c>
      <c r="J281" s="5">
        <f t="shared" si="37"/>
        <v>174305816.85659999</v>
      </c>
      <c r="K281" s="7"/>
      <c r="L281" s="142"/>
      <c r="M281" s="145"/>
      <c r="N281" s="8">
        <v>26</v>
      </c>
      <c r="O281" s="1" t="s">
        <v>713</v>
      </c>
      <c r="P281" s="4">
        <v>102995989.28479999</v>
      </c>
      <c r="Q281" s="4">
        <f t="shared" si="35"/>
        <v>-2536017.62</v>
      </c>
      <c r="R281" s="4">
        <v>167987.38339999999</v>
      </c>
      <c r="S281" s="4">
        <v>3338327.7159000002</v>
      </c>
      <c r="T281" s="4">
        <v>41759439.593599997</v>
      </c>
      <c r="U281" s="5">
        <f t="shared" si="38"/>
        <v>145725726.35769999</v>
      </c>
    </row>
    <row r="282" spans="1:21" ht="24.95" customHeight="1" x14ac:dyDescent="0.2">
      <c r="A282" s="150"/>
      <c r="B282" s="145"/>
      <c r="C282" s="1">
        <v>4</v>
      </c>
      <c r="D282" s="1" t="s">
        <v>337</v>
      </c>
      <c r="E282" s="4">
        <v>120705654.5591</v>
      </c>
      <c r="F282" s="4">
        <v>0</v>
      </c>
      <c r="G282" s="4">
        <v>196872.00649999999</v>
      </c>
      <c r="H282" s="4">
        <v>3912337.1198</v>
      </c>
      <c r="I282" s="4">
        <v>39151450.063000001</v>
      </c>
      <c r="J282" s="5">
        <f t="shared" si="37"/>
        <v>163966313.7484</v>
      </c>
      <c r="K282" s="7"/>
      <c r="L282" s="142"/>
      <c r="M282" s="145"/>
      <c r="N282" s="8">
        <v>27</v>
      </c>
      <c r="O282" s="1" t="s">
        <v>714</v>
      </c>
      <c r="P282" s="4">
        <v>112217009.0372</v>
      </c>
      <c r="Q282" s="4">
        <f t="shared" si="35"/>
        <v>-2536017.62</v>
      </c>
      <c r="R282" s="4">
        <v>183026.94949999999</v>
      </c>
      <c r="S282" s="4">
        <v>3637201.3517999998</v>
      </c>
      <c r="T282" s="4">
        <v>46088583.292800002</v>
      </c>
      <c r="U282" s="5">
        <f t="shared" si="38"/>
        <v>159589803.0113</v>
      </c>
    </row>
    <row r="283" spans="1:21" ht="24.95" customHeight="1" x14ac:dyDescent="0.2">
      <c r="A283" s="150"/>
      <c r="B283" s="145"/>
      <c r="C283" s="1">
        <v>5</v>
      </c>
      <c r="D283" s="1" t="s">
        <v>338</v>
      </c>
      <c r="E283" s="4">
        <v>116708467.16949999</v>
      </c>
      <c r="F283" s="4">
        <v>0</v>
      </c>
      <c r="G283" s="4">
        <v>190352.55799999999</v>
      </c>
      <c r="H283" s="4">
        <v>3782779.4396000002</v>
      </c>
      <c r="I283" s="4">
        <v>35947755.9362</v>
      </c>
      <c r="J283" s="5">
        <f t="shared" si="37"/>
        <v>156629355.10330001</v>
      </c>
      <c r="K283" s="7"/>
      <c r="L283" s="142"/>
      <c r="M283" s="145"/>
      <c r="N283" s="8">
        <v>28</v>
      </c>
      <c r="O283" s="1" t="s">
        <v>715</v>
      </c>
      <c r="P283" s="4">
        <v>85947560.267399997</v>
      </c>
      <c r="Q283" s="4">
        <f t="shared" si="35"/>
        <v>-2536017.62</v>
      </c>
      <c r="R283" s="4">
        <v>140181.2426</v>
      </c>
      <c r="S283" s="4">
        <v>2785750.4408</v>
      </c>
      <c r="T283" s="4">
        <v>34933541.057700001</v>
      </c>
      <c r="U283" s="5">
        <f t="shared" si="38"/>
        <v>121271015.38849998</v>
      </c>
    </row>
    <row r="284" spans="1:21" ht="24.95" customHeight="1" x14ac:dyDescent="0.2">
      <c r="A284" s="150"/>
      <c r="B284" s="145"/>
      <c r="C284" s="1">
        <v>6</v>
      </c>
      <c r="D284" s="1" t="s">
        <v>339</v>
      </c>
      <c r="E284" s="4">
        <v>112211489.2427</v>
      </c>
      <c r="F284" s="4">
        <v>0</v>
      </c>
      <c r="G284" s="4">
        <v>183017.9466</v>
      </c>
      <c r="H284" s="4">
        <v>3637022.4430999998</v>
      </c>
      <c r="I284" s="4">
        <v>33933336.630500004</v>
      </c>
      <c r="J284" s="5">
        <f t="shared" si="37"/>
        <v>149964866.26289999</v>
      </c>
      <c r="K284" s="7"/>
      <c r="L284" s="142"/>
      <c r="M284" s="145"/>
      <c r="N284" s="8">
        <v>29</v>
      </c>
      <c r="O284" s="1" t="s">
        <v>716</v>
      </c>
      <c r="P284" s="4">
        <v>103361901.7351</v>
      </c>
      <c r="Q284" s="4">
        <f t="shared" si="35"/>
        <v>-2536017.62</v>
      </c>
      <c r="R284" s="4">
        <v>168584.1899</v>
      </c>
      <c r="S284" s="4">
        <v>3350187.7472999999</v>
      </c>
      <c r="T284" s="4">
        <v>38141263.328699999</v>
      </c>
      <c r="U284" s="5">
        <f t="shared" si="38"/>
        <v>142485919.38099998</v>
      </c>
    </row>
    <row r="285" spans="1:21" ht="24.95" customHeight="1" x14ac:dyDescent="0.2">
      <c r="A285" s="150"/>
      <c r="B285" s="145"/>
      <c r="C285" s="1">
        <v>7</v>
      </c>
      <c r="D285" s="1" t="s">
        <v>340</v>
      </c>
      <c r="E285" s="4">
        <v>113298360.2235</v>
      </c>
      <c r="F285" s="4">
        <v>0</v>
      </c>
      <c r="G285" s="4">
        <v>184790.64300000001</v>
      </c>
      <c r="H285" s="4">
        <v>3672250.3344000001</v>
      </c>
      <c r="I285" s="4">
        <v>36678725.189400002</v>
      </c>
      <c r="J285" s="5">
        <f t="shared" si="37"/>
        <v>153834126.39030001</v>
      </c>
      <c r="K285" s="7"/>
      <c r="L285" s="142"/>
      <c r="M285" s="145"/>
      <c r="N285" s="8">
        <v>30</v>
      </c>
      <c r="O285" s="1" t="s">
        <v>70</v>
      </c>
      <c r="P285" s="4">
        <v>87271933.200800002</v>
      </c>
      <c r="Q285" s="4">
        <f t="shared" si="35"/>
        <v>-2536017.62</v>
      </c>
      <c r="R285" s="4">
        <v>142341.30679999999</v>
      </c>
      <c r="S285" s="4">
        <v>2828676.2955</v>
      </c>
      <c r="T285" s="4">
        <v>36281233.0634</v>
      </c>
      <c r="U285" s="5">
        <f t="shared" si="38"/>
        <v>123988166.24649999</v>
      </c>
    </row>
    <row r="286" spans="1:21" ht="24.95" customHeight="1" x14ac:dyDescent="0.2">
      <c r="A286" s="150"/>
      <c r="B286" s="145"/>
      <c r="C286" s="1">
        <v>8</v>
      </c>
      <c r="D286" s="1" t="s">
        <v>341</v>
      </c>
      <c r="E286" s="4">
        <v>122624772.824</v>
      </c>
      <c r="F286" s="4">
        <v>0</v>
      </c>
      <c r="G286" s="4">
        <v>200002.10569999999</v>
      </c>
      <c r="H286" s="4">
        <v>3974539.9855999998</v>
      </c>
      <c r="I286" s="4">
        <v>40163972.699000001</v>
      </c>
      <c r="J286" s="5">
        <f t="shared" si="37"/>
        <v>166963287.61430001</v>
      </c>
      <c r="K286" s="7"/>
      <c r="L286" s="142"/>
      <c r="M286" s="145"/>
      <c r="N286" s="8">
        <v>31</v>
      </c>
      <c r="O286" s="1" t="s">
        <v>717</v>
      </c>
      <c r="P286" s="4">
        <v>87652914.180500001</v>
      </c>
      <c r="Q286" s="4">
        <f t="shared" si="35"/>
        <v>-2536017.62</v>
      </c>
      <c r="R286" s="4">
        <v>142962.69020000001</v>
      </c>
      <c r="S286" s="4">
        <v>2841024.7313000001</v>
      </c>
      <c r="T286" s="4">
        <v>37141727.984899998</v>
      </c>
      <c r="U286" s="5">
        <f t="shared" si="38"/>
        <v>125242611.96689999</v>
      </c>
    </row>
    <row r="287" spans="1:21" ht="24.95" customHeight="1" x14ac:dyDescent="0.2">
      <c r="A287" s="150"/>
      <c r="B287" s="145"/>
      <c r="C287" s="1">
        <v>9</v>
      </c>
      <c r="D287" s="1" t="s">
        <v>342</v>
      </c>
      <c r="E287" s="4">
        <v>111579511.4059</v>
      </c>
      <c r="F287" s="4">
        <v>0</v>
      </c>
      <c r="G287" s="4">
        <v>181987.1851</v>
      </c>
      <c r="H287" s="4">
        <v>3616538.6442</v>
      </c>
      <c r="I287" s="4">
        <v>32378334.105</v>
      </c>
      <c r="J287" s="5">
        <f t="shared" si="37"/>
        <v>147756371.34020001</v>
      </c>
      <c r="K287" s="7"/>
      <c r="L287" s="142"/>
      <c r="M287" s="145"/>
      <c r="N287" s="8">
        <v>32</v>
      </c>
      <c r="O287" s="1" t="s">
        <v>718</v>
      </c>
      <c r="P287" s="4">
        <v>87227277.546200007</v>
      </c>
      <c r="Q287" s="4">
        <f t="shared" si="35"/>
        <v>-2536017.62</v>
      </c>
      <c r="R287" s="4">
        <v>142268.473</v>
      </c>
      <c r="S287" s="4">
        <v>2827228.9070000001</v>
      </c>
      <c r="T287" s="4">
        <v>35335105.354400001</v>
      </c>
      <c r="U287" s="5">
        <f t="shared" si="38"/>
        <v>122995862.66060001</v>
      </c>
    </row>
    <row r="288" spans="1:21" ht="24.95" customHeight="1" x14ac:dyDescent="0.2">
      <c r="A288" s="150"/>
      <c r="B288" s="145"/>
      <c r="C288" s="1">
        <v>10</v>
      </c>
      <c r="D288" s="1" t="s">
        <v>343</v>
      </c>
      <c r="E288" s="4">
        <v>104345533.7524</v>
      </c>
      <c r="F288" s="4">
        <v>0</v>
      </c>
      <c r="G288" s="4">
        <v>170188.50260000001</v>
      </c>
      <c r="H288" s="4">
        <v>3382069.4356</v>
      </c>
      <c r="I288" s="4">
        <v>32453827.081599999</v>
      </c>
      <c r="J288" s="5">
        <f t="shared" si="37"/>
        <v>140351618.77219999</v>
      </c>
      <c r="K288" s="7"/>
      <c r="L288" s="143"/>
      <c r="M288" s="146"/>
      <c r="N288" s="8">
        <v>33</v>
      </c>
      <c r="O288" s="1" t="s">
        <v>719</v>
      </c>
      <c r="P288" s="4">
        <v>100545981.30840001</v>
      </c>
      <c r="Q288" s="4">
        <f>-2536017.62</f>
        <v>-2536017.62</v>
      </c>
      <c r="R288" s="4">
        <v>163991.39840000001</v>
      </c>
      <c r="S288" s="4">
        <v>3258917.5408999999</v>
      </c>
      <c r="T288" s="4">
        <v>37546903.721100003</v>
      </c>
      <c r="U288" s="5">
        <f t="shared" si="38"/>
        <v>138979776.3488</v>
      </c>
    </row>
    <row r="289" spans="1:21" ht="24.95" customHeight="1" x14ac:dyDescent="0.2">
      <c r="A289" s="150"/>
      <c r="B289" s="145"/>
      <c r="C289" s="1">
        <v>11</v>
      </c>
      <c r="D289" s="1" t="s">
        <v>344</v>
      </c>
      <c r="E289" s="4">
        <v>109242759.7562</v>
      </c>
      <c r="F289" s="4">
        <v>0</v>
      </c>
      <c r="G289" s="4">
        <v>178175.9222</v>
      </c>
      <c r="H289" s="4">
        <v>3540799.3572</v>
      </c>
      <c r="I289" s="4">
        <v>32478759.904599998</v>
      </c>
      <c r="J289" s="5">
        <f t="shared" si="37"/>
        <v>145440494.9402</v>
      </c>
      <c r="K289" s="7"/>
      <c r="L289" s="14"/>
      <c r="M289" s="147" t="s">
        <v>885</v>
      </c>
      <c r="N289" s="148"/>
      <c r="O289" s="149"/>
      <c r="P289" s="10">
        <f t="shared" ref="P289:U289" si="40">SUM(P256:P288)</f>
        <v>3244531773.5073996</v>
      </c>
      <c r="Q289" s="10">
        <f t="shared" si="40"/>
        <v>-83688581.460000008</v>
      </c>
      <c r="R289" s="10">
        <f t="shared" si="40"/>
        <v>5291860.4589</v>
      </c>
      <c r="S289" s="10">
        <f t="shared" si="40"/>
        <v>105162447.77769999</v>
      </c>
      <c r="T289" s="10">
        <f t="shared" si="40"/>
        <v>1301781236.2059999</v>
      </c>
      <c r="U289" s="10">
        <f t="shared" si="40"/>
        <v>4573078736.4900007</v>
      </c>
    </row>
    <row r="290" spans="1:21" ht="24.95" customHeight="1" x14ac:dyDescent="0.2">
      <c r="A290" s="150"/>
      <c r="B290" s="145"/>
      <c r="C290" s="1">
        <v>12</v>
      </c>
      <c r="D290" s="1" t="s">
        <v>345</v>
      </c>
      <c r="E290" s="4">
        <v>106067061.4585</v>
      </c>
      <c r="F290" s="4">
        <v>0</v>
      </c>
      <c r="G290" s="4">
        <v>172996.3297</v>
      </c>
      <c r="H290" s="4">
        <v>3437867.9545</v>
      </c>
      <c r="I290" s="4">
        <v>32334371.773699999</v>
      </c>
      <c r="J290" s="5">
        <f t="shared" si="37"/>
        <v>142012297.51639998</v>
      </c>
      <c r="K290" s="7"/>
      <c r="L290" s="141">
        <v>31</v>
      </c>
      <c r="M290" s="144" t="s">
        <v>71</v>
      </c>
      <c r="N290" s="8">
        <v>1</v>
      </c>
      <c r="O290" s="1" t="s">
        <v>720</v>
      </c>
      <c r="P290" s="4">
        <v>118602706.0904</v>
      </c>
      <c r="Q290" s="4">
        <v>0</v>
      </c>
      <c r="R290" s="4">
        <v>193442.07870000001</v>
      </c>
      <c r="S290" s="4">
        <v>3844175.9108000002</v>
      </c>
      <c r="T290" s="4">
        <v>35061750.759199999</v>
      </c>
      <c r="U290" s="5">
        <f t="shared" si="38"/>
        <v>157702074.8391</v>
      </c>
    </row>
    <row r="291" spans="1:21" ht="24.95" customHeight="1" x14ac:dyDescent="0.2">
      <c r="A291" s="150"/>
      <c r="B291" s="145"/>
      <c r="C291" s="1">
        <v>13</v>
      </c>
      <c r="D291" s="1" t="s">
        <v>346</v>
      </c>
      <c r="E291" s="4">
        <v>137370720.04960001</v>
      </c>
      <c r="F291" s="4">
        <v>0</v>
      </c>
      <c r="G291" s="4">
        <v>224052.878</v>
      </c>
      <c r="H291" s="4">
        <v>4452488.7355000004</v>
      </c>
      <c r="I291" s="4">
        <v>43650539.7729</v>
      </c>
      <c r="J291" s="5">
        <f t="shared" si="37"/>
        <v>185697801.43599999</v>
      </c>
      <c r="K291" s="7"/>
      <c r="L291" s="142"/>
      <c r="M291" s="145"/>
      <c r="N291" s="8">
        <v>2</v>
      </c>
      <c r="O291" s="1" t="s">
        <v>538</v>
      </c>
      <c r="P291" s="4">
        <v>119640929.3123</v>
      </c>
      <c r="Q291" s="4">
        <v>0</v>
      </c>
      <c r="R291" s="4">
        <v>195135.4301</v>
      </c>
      <c r="S291" s="4">
        <v>3877827.0207000002</v>
      </c>
      <c r="T291" s="4">
        <v>35866823.973899998</v>
      </c>
      <c r="U291" s="5">
        <f t="shared" si="38"/>
        <v>159580715.73699999</v>
      </c>
    </row>
    <row r="292" spans="1:21" ht="24.95" customHeight="1" x14ac:dyDescent="0.2">
      <c r="A292" s="150"/>
      <c r="B292" s="145"/>
      <c r="C292" s="1">
        <v>14</v>
      </c>
      <c r="D292" s="1" t="s">
        <v>347</v>
      </c>
      <c r="E292" s="4">
        <v>94255636.514599994</v>
      </c>
      <c r="F292" s="4">
        <v>0</v>
      </c>
      <c r="G292" s="4">
        <v>153731.78959999999</v>
      </c>
      <c r="H292" s="4">
        <v>3055033.5594000001</v>
      </c>
      <c r="I292" s="4">
        <v>30937855.883400001</v>
      </c>
      <c r="J292" s="5">
        <f t="shared" si="37"/>
        <v>128402257.74700001</v>
      </c>
      <c r="K292" s="7"/>
      <c r="L292" s="142"/>
      <c r="M292" s="145"/>
      <c r="N292" s="8">
        <v>3</v>
      </c>
      <c r="O292" s="1" t="s">
        <v>721</v>
      </c>
      <c r="P292" s="4">
        <v>119119580.98119999</v>
      </c>
      <c r="Q292" s="4">
        <v>0</v>
      </c>
      <c r="R292" s="4">
        <v>194285.10630000001</v>
      </c>
      <c r="S292" s="4">
        <v>3860928.9687000001</v>
      </c>
      <c r="T292" s="4">
        <v>35283090.332699999</v>
      </c>
      <c r="U292" s="5">
        <f t="shared" si="38"/>
        <v>158457885.38889998</v>
      </c>
    </row>
    <row r="293" spans="1:21" ht="24.95" customHeight="1" x14ac:dyDescent="0.2">
      <c r="A293" s="150"/>
      <c r="B293" s="145"/>
      <c r="C293" s="1">
        <v>15</v>
      </c>
      <c r="D293" s="1" t="s">
        <v>348</v>
      </c>
      <c r="E293" s="4">
        <v>104325746.77850001</v>
      </c>
      <c r="F293" s="4">
        <v>0</v>
      </c>
      <c r="G293" s="4">
        <v>170156.22990000001</v>
      </c>
      <c r="H293" s="4">
        <v>3381428.0959999999</v>
      </c>
      <c r="I293" s="4">
        <v>34540891.882600002</v>
      </c>
      <c r="J293" s="5">
        <f t="shared" si="37"/>
        <v>142418222.98700002</v>
      </c>
      <c r="K293" s="7"/>
      <c r="L293" s="142"/>
      <c r="M293" s="145"/>
      <c r="N293" s="8">
        <v>4</v>
      </c>
      <c r="O293" s="1" t="s">
        <v>722</v>
      </c>
      <c r="P293" s="4">
        <v>90434694.476600006</v>
      </c>
      <c r="Q293" s="4">
        <v>0</v>
      </c>
      <c r="R293" s="4">
        <v>147499.79879999999</v>
      </c>
      <c r="S293" s="4">
        <v>2931188.3807000001</v>
      </c>
      <c r="T293" s="4">
        <v>28834448.327300001</v>
      </c>
      <c r="U293" s="5">
        <f t="shared" si="38"/>
        <v>122347830.98340002</v>
      </c>
    </row>
    <row r="294" spans="1:21" ht="24.95" customHeight="1" x14ac:dyDescent="0.2">
      <c r="A294" s="150"/>
      <c r="B294" s="145"/>
      <c r="C294" s="1">
        <v>16</v>
      </c>
      <c r="D294" s="1" t="s">
        <v>349</v>
      </c>
      <c r="E294" s="4">
        <v>118460494.42039999</v>
      </c>
      <c r="F294" s="4">
        <v>0</v>
      </c>
      <c r="G294" s="4">
        <v>193210.13020000001</v>
      </c>
      <c r="H294" s="4">
        <v>3839566.5162</v>
      </c>
      <c r="I294" s="4">
        <v>38397909.312600002</v>
      </c>
      <c r="J294" s="5">
        <f t="shared" si="37"/>
        <v>160891180.37940001</v>
      </c>
      <c r="K294" s="7"/>
      <c r="L294" s="142"/>
      <c r="M294" s="145"/>
      <c r="N294" s="8">
        <v>5</v>
      </c>
      <c r="O294" s="1" t="s">
        <v>723</v>
      </c>
      <c r="P294" s="4">
        <v>157344026.13659999</v>
      </c>
      <c r="Q294" s="4">
        <v>0</v>
      </c>
      <c r="R294" s="4">
        <v>256629.5196</v>
      </c>
      <c r="S294" s="4">
        <v>5099867.7426000005</v>
      </c>
      <c r="T294" s="4">
        <v>52704535.777800001</v>
      </c>
      <c r="U294" s="5">
        <f t="shared" si="38"/>
        <v>215405059.17659998</v>
      </c>
    </row>
    <row r="295" spans="1:21" ht="24.95" customHeight="1" x14ac:dyDescent="0.2">
      <c r="A295" s="150"/>
      <c r="B295" s="146"/>
      <c r="C295" s="1">
        <v>17</v>
      </c>
      <c r="D295" s="1" t="s">
        <v>350</v>
      </c>
      <c r="E295" s="4">
        <v>98101661.381899998</v>
      </c>
      <c r="F295" s="4">
        <v>0</v>
      </c>
      <c r="G295" s="4">
        <v>160004.69070000001</v>
      </c>
      <c r="H295" s="4">
        <v>3179691.7281999998</v>
      </c>
      <c r="I295" s="4">
        <v>30791523.131200001</v>
      </c>
      <c r="J295" s="5">
        <f t="shared" si="37"/>
        <v>132232880.932</v>
      </c>
      <c r="K295" s="7"/>
      <c r="L295" s="142"/>
      <c r="M295" s="145"/>
      <c r="N295" s="8">
        <v>6</v>
      </c>
      <c r="O295" s="1" t="s">
        <v>724</v>
      </c>
      <c r="P295" s="4">
        <v>136062550.42519999</v>
      </c>
      <c r="Q295" s="4">
        <v>0</v>
      </c>
      <c r="R295" s="4">
        <v>221919.24160000001</v>
      </c>
      <c r="S295" s="4">
        <v>4410088.0658</v>
      </c>
      <c r="T295" s="4">
        <v>44190983.763999999</v>
      </c>
      <c r="U295" s="5">
        <f t="shared" si="38"/>
        <v>184885541.4966</v>
      </c>
    </row>
    <row r="296" spans="1:21" ht="24.95" customHeight="1" x14ac:dyDescent="0.2">
      <c r="A296" s="1"/>
      <c r="B296" s="147" t="s">
        <v>869</v>
      </c>
      <c r="C296" s="148"/>
      <c r="D296" s="149"/>
      <c r="E296" s="10">
        <f t="shared" ref="E296:J296" si="41">SUM(E279:E295)</f>
        <v>1905150526.6015003</v>
      </c>
      <c r="F296" s="10">
        <f t="shared" si="41"/>
        <v>0</v>
      </c>
      <c r="G296" s="10">
        <f t="shared" si="41"/>
        <v>3107317.6173999999</v>
      </c>
      <c r="H296" s="10">
        <f t="shared" si="41"/>
        <v>61750140.466499984</v>
      </c>
      <c r="I296" s="10">
        <f t="shared" si="41"/>
        <v>602708795.06080008</v>
      </c>
      <c r="J296" s="10">
        <f t="shared" si="41"/>
        <v>2572716779.7462006</v>
      </c>
      <c r="K296" s="7"/>
      <c r="L296" s="142"/>
      <c r="M296" s="145"/>
      <c r="N296" s="8">
        <v>7</v>
      </c>
      <c r="O296" s="1" t="s">
        <v>725</v>
      </c>
      <c r="P296" s="4">
        <v>119441625.50660001</v>
      </c>
      <c r="Q296" s="4">
        <v>0</v>
      </c>
      <c r="R296" s="4">
        <v>194810.36379999999</v>
      </c>
      <c r="S296" s="4">
        <v>3871367.1436999999</v>
      </c>
      <c r="T296" s="4">
        <v>34411066.585000001</v>
      </c>
      <c r="U296" s="5">
        <f t="shared" si="38"/>
        <v>157918869.59910002</v>
      </c>
    </row>
    <row r="297" spans="1:21" ht="24.95" customHeight="1" x14ac:dyDescent="0.2">
      <c r="A297" s="150">
        <v>15</v>
      </c>
      <c r="B297" s="144" t="s">
        <v>55</v>
      </c>
      <c r="C297" s="1">
        <v>1</v>
      </c>
      <c r="D297" s="1" t="s">
        <v>351</v>
      </c>
      <c r="E297" s="4">
        <v>156522928.3109</v>
      </c>
      <c r="F297" s="4">
        <v>-4907596.13</v>
      </c>
      <c r="G297" s="4">
        <v>255290.30170000001</v>
      </c>
      <c r="H297" s="4">
        <v>5073254.1468000002</v>
      </c>
      <c r="I297" s="4">
        <v>44879535.525700003</v>
      </c>
      <c r="J297" s="5">
        <f t="shared" si="37"/>
        <v>201823412.15510002</v>
      </c>
      <c r="K297" s="7"/>
      <c r="L297" s="142"/>
      <c r="M297" s="145"/>
      <c r="N297" s="8">
        <v>8</v>
      </c>
      <c r="O297" s="1" t="s">
        <v>726</v>
      </c>
      <c r="P297" s="4">
        <v>105486222.7966</v>
      </c>
      <c r="Q297" s="4">
        <v>0</v>
      </c>
      <c r="R297" s="4">
        <v>172048.9767</v>
      </c>
      <c r="S297" s="4">
        <v>3419041.6894</v>
      </c>
      <c r="T297" s="4">
        <v>31322313.466600001</v>
      </c>
      <c r="U297" s="5">
        <f t="shared" si="38"/>
        <v>140399626.92930001</v>
      </c>
    </row>
    <row r="298" spans="1:21" ht="24.95" customHeight="1" x14ac:dyDescent="0.2">
      <c r="A298" s="150"/>
      <c r="B298" s="145"/>
      <c r="C298" s="1">
        <v>2</v>
      </c>
      <c r="D298" s="1" t="s">
        <v>352</v>
      </c>
      <c r="E298" s="4">
        <v>113672036.69679999</v>
      </c>
      <c r="F298" s="4">
        <v>-4907596.13</v>
      </c>
      <c r="G298" s="4">
        <v>185400.11259999999</v>
      </c>
      <c r="H298" s="4">
        <v>3684362.0150000001</v>
      </c>
      <c r="I298" s="4">
        <v>36177077.443599999</v>
      </c>
      <c r="J298" s="5">
        <f t="shared" si="37"/>
        <v>148811280.13800001</v>
      </c>
      <c r="K298" s="7"/>
      <c r="L298" s="142"/>
      <c r="M298" s="145"/>
      <c r="N298" s="8">
        <v>9</v>
      </c>
      <c r="O298" s="1" t="s">
        <v>727</v>
      </c>
      <c r="P298" s="4">
        <v>108194657.87180001</v>
      </c>
      <c r="Q298" s="4">
        <v>0</v>
      </c>
      <c r="R298" s="4">
        <v>176466.45860000001</v>
      </c>
      <c r="S298" s="4">
        <v>3506828.0580000002</v>
      </c>
      <c r="T298" s="4">
        <v>32657087.630899999</v>
      </c>
      <c r="U298" s="5">
        <f t="shared" si="38"/>
        <v>144535040.01930001</v>
      </c>
    </row>
    <row r="299" spans="1:21" ht="24.95" customHeight="1" x14ac:dyDescent="0.2">
      <c r="A299" s="150"/>
      <c r="B299" s="145"/>
      <c r="C299" s="1">
        <v>3</v>
      </c>
      <c r="D299" s="1" t="s">
        <v>353</v>
      </c>
      <c r="E299" s="4">
        <v>114408407.46950001</v>
      </c>
      <c r="F299" s="4">
        <v>-4907596.13</v>
      </c>
      <c r="G299" s="4">
        <v>186601.14</v>
      </c>
      <c r="H299" s="4">
        <v>3708229.4197</v>
      </c>
      <c r="I299" s="4">
        <v>35454442.281599998</v>
      </c>
      <c r="J299" s="5">
        <f t="shared" si="37"/>
        <v>148850084.18080002</v>
      </c>
      <c r="K299" s="7"/>
      <c r="L299" s="142"/>
      <c r="M299" s="145"/>
      <c r="N299" s="8">
        <v>10</v>
      </c>
      <c r="O299" s="1" t="s">
        <v>728</v>
      </c>
      <c r="P299" s="4">
        <v>102638312.89390001</v>
      </c>
      <c r="Q299" s="4">
        <v>0</v>
      </c>
      <c r="R299" s="4">
        <v>167404.01</v>
      </c>
      <c r="S299" s="4">
        <v>3326734.6332999999</v>
      </c>
      <c r="T299" s="4">
        <v>30272287.420000002</v>
      </c>
      <c r="U299" s="5">
        <f t="shared" si="38"/>
        <v>136404738.95720002</v>
      </c>
    </row>
    <row r="300" spans="1:21" ht="24.95" customHeight="1" x14ac:dyDescent="0.2">
      <c r="A300" s="150"/>
      <c r="B300" s="145"/>
      <c r="C300" s="1">
        <v>4</v>
      </c>
      <c r="D300" s="1" t="s">
        <v>354</v>
      </c>
      <c r="E300" s="4">
        <v>124663398.02770001</v>
      </c>
      <c r="F300" s="4">
        <v>-4907596.13</v>
      </c>
      <c r="G300" s="4">
        <v>203327.12169999999</v>
      </c>
      <c r="H300" s="4">
        <v>4040616.3354000002</v>
      </c>
      <c r="I300" s="4">
        <v>35804890.818599999</v>
      </c>
      <c r="J300" s="5">
        <f t="shared" si="37"/>
        <v>159804636.17340001</v>
      </c>
      <c r="K300" s="7"/>
      <c r="L300" s="142"/>
      <c r="M300" s="145"/>
      <c r="N300" s="8">
        <v>11</v>
      </c>
      <c r="O300" s="1" t="s">
        <v>729</v>
      </c>
      <c r="P300" s="4">
        <v>141808140.6679</v>
      </c>
      <c r="Q300" s="4">
        <v>0</v>
      </c>
      <c r="R300" s="4">
        <v>231290.35089999999</v>
      </c>
      <c r="S300" s="4">
        <v>4596315.3479000004</v>
      </c>
      <c r="T300" s="4">
        <v>43372506.552599996</v>
      </c>
      <c r="U300" s="5">
        <f t="shared" si="38"/>
        <v>190008252.91929999</v>
      </c>
    </row>
    <row r="301" spans="1:21" ht="24.95" customHeight="1" x14ac:dyDescent="0.2">
      <c r="A301" s="150"/>
      <c r="B301" s="145"/>
      <c r="C301" s="1">
        <v>5</v>
      </c>
      <c r="D301" s="1" t="s">
        <v>355</v>
      </c>
      <c r="E301" s="4">
        <v>121252215.75309999</v>
      </c>
      <c r="F301" s="4">
        <v>-4907596.13</v>
      </c>
      <c r="G301" s="4">
        <v>197763.4528</v>
      </c>
      <c r="H301" s="4">
        <v>3930052.3764999998</v>
      </c>
      <c r="I301" s="4">
        <v>37811809.442100003</v>
      </c>
      <c r="J301" s="5">
        <f t="shared" si="37"/>
        <v>158284244.89450002</v>
      </c>
      <c r="K301" s="7"/>
      <c r="L301" s="142"/>
      <c r="M301" s="145"/>
      <c r="N301" s="8">
        <v>12</v>
      </c>
      <c r="O301" s="1" t="s">
        <v>730</v>
      </c>
      <c r="P301" s="4">
        <v>95472661.878900006</v>
      </c>
      <c r="Q301" s="4">
        <v>0</v>
      </c>
      <c r="R301" s="4">
        <v>155716.7689</v>
      </c>
      <c r="S301" s="4">
        <v>3094480.0421000002</v>
      </c>
      <c r="T301" s="4">
        <v>29654592.357000001</v>
      </c>
      <c r="U301" s="5">
        <f t="shared" si="38"/>
        <v>128377451.0469</v>
      </c>
    </row>
    <row r="302" spans="1:21" ht="24.95" customHeight="1" x14ac:dyDescent="0.2">
      <c r="A302" s="150"/>
      <c r="B302" s="145"/>
      <c r="C302" s="1">
        <v>6</v>
      </c>
      <c r="D302" s="1" t="s">
        <v>55</v>
      </c>
      <c r="E302" s="4">
        <v>132028260.40350001</v>
      </c>
      <c r="F302" s="4">
        <v>-4907596.13</v>
      </c>
      <c r="G302" s="4">
        <v>215339.27840000001</v>
      </c>
      <c r="H302" s="4">
        <v>4279327.8071999997</v>
      </c>
      <c r="I302" s="4">
        <v>40028191.559</v>
      </c>
      <c r="J302" s="5">
        <f t="shared" si="37"/>
        <v>171643522.9181</v>
      </c>
      <c r="K302" s="7"/>
      <c r="L302" s="142"/>
      <c r="M302" s="145"/>
      <c r="N302" s="8">
        <v>13</v>
      </c>
      <c r="O302" s="1" t="s">
        <v>731</v>
      </c>
      <c r="P302" s="4">
        <v>127457851.04359999</v>
      </c>
      <c r="Q302" s="4">
        <v>0</v>
      </c>
      <c r="R302" s="4">
        <v>207884.8996</v>
      </c>
      <c r="S302" s="4">
        <v>4131190.7355999998</v>
      </c>
      <c r="T302" s="4">
        <v>36201993.343599997</v>
      </c>
      <c r="U302" s="5">
        <f t="shared" si="38"/>
        <v>167998920.02239999</v>
      </c>
    </row>
    <row r="303" spans="1:21" ht="24.95" customHeight="1" x14ac:dyDescent="0.2">
      <c r="A303" s="150"/>
      <c r="B303" s="145"/>
      <c r="C303" s="1">
        <v>7</v>
      </c>
      <c r="D303" s="1" t="s">
        <v>356</v>
      </c>
      <c r="E303" s="4">
        <v>103522356.52339999</v>
      </c>
      <c r="F303" s="4">
        <v>-4907596.13</v>
      </c>
      <c r="G303" s="4">
        <v>168845.89309999999</v>
      </c>
      <c r="H303" s="4">
        <v>3355388.4416999999</v>
      </c>
      <c r="I303" s="4">
        <v>31819458.932599999</v>
      </c>
      <c r="J303" s="5">
        <f t="shared" si="37"/>
        <v>133958453.66079998</v>
      </c>
      <c r="K303" s="7"/>
      <c r="L303" s="142"/>
      <c r="M303" s="145"/>
      <c r="N303" s="8">
        <v>14</v>
      </c>
      <c r="O303" s="1" t="s">
        <v>732</v>
      </c>
      <c r="P303" s="4">
        <v>127273504.84110001</v>
      </c>
      <c r="Q303" s="4">
        <v>0</v>
      </c>
      <c r="R303" s="4">
        <v>207584.22930000001</v>
      </c>
      <c r="S303" s="4">
        <v>4125215.6677000001</v>
      </c>
      <c r="T303" s="4">
        <v>36566193.131200001</v>
      </c>
      <c r="U303" s="5">
        <f t="shared" si="38"/>
        <v>168172497.86930001</v>
      </c>
    </row>
    <row r="304" spans="1:21" ht="24.95" customHeight="1" x14ac:dyDescent="0.2">
      <c r="A304" s="150"/>
      <c r="B304" s="145"/>
      <c r="C304" s="1">
        <v>8</v>
      </c>
      <c r="D304" s="1" t="s">
        <v>357</v>
      </c>
      <c r="E304" s="4">
        <v>111046796.34199999</v>
      </c>
      <c r="F304" s="4">
        <v>-4907596.13</v>
      </c>
      <c r="G304" s="4">
        <v>181118.32199999999</v>
      </c>
      <c r="H304" s="4">
        <v>3599272.1713</v>
      </c>
      <c r="I304" s="4">
        <v>34978982.375799999</v>
      </c>
      <c r="J304" s="5">
        <f t="shared" si="37"/>
        <v>144898573.08109999</v>
      </c>
      <c r="K304" s="7"/>
      <c r="L304" s="142"/>
      <c r="M304" s="145"/>
      <c r="N304" s="8">
        <v>15</v>
      </c>
      <c r="O304" s="1" t="s">
        <v>733</v>
      </c>
      <c r="P304" s="4">
        <v>100581230.5527</v>
      </c>
      <c r="Q304" s="4">
        <v>0</v>
      </c>
      <c r="R304" s="4">
        <v>164048.8903</v>
      </c>
      <c r="S304" s="4">
        <v>3260060.0468000001</v>
      </c>
      <c r="T304" s="4">
        <v>32026058.0218</v>
      </c>
      <c r="U304" s="5">
        <f t="shared" si="38"/>
        <v>136031397.51160002</v>
      </c>
    </row>
    <row r="305" spans="1:21" ht="24.95" customHeight="1" x14ac:dyDescent="0.2">
      <c r="A305" s="150"/>
      <c r="B305" s="145"/>
      <c r="C305" s="1">
        <v>9</v>
      </c>
      <c r="D305" s="1" t="s">
        <v>358</v>
      </c>
      <c r="E305" s="4">
        <v>101239424.14929999</v>
      </c>
      <c r="F305" s="4">
        <v>-4907596.13</v>
      </c>
      <c r="G305" s="4">
        <v>165122.4099</v>
      </c>
      <c r="H305" s="4">
        <v>3281393.5564000001</v>
      </c>
      <c r="I305" s="4">
        <v>31012441.096700002</v>
      </c>
      <c r="J305" s="5">
        <f t="shared" si="37"/>
        <v>130790785.08229999</v>
      </c>
      <c r="K305" s="7"/>
      <c r="L305" s="142"/>
      <c r="M305" s="145"/>
      <c r="N305" s="8">
        <v>16</v>
      </c>
      <c r="O305" s="1" t="s">
        <v>734</v>
      </c>
      <c r="P305" s="4">
        <v>128158756.0438</v>
      </c>
      <c r="Q305" s="4">
        <v>0</v>
      </c>
      <c r="R305" s="4">
        <v>209028.08199999999</v>
      </c>
      <c r="S305" s="4">
        <v>4153908.6162999999</v>
      </c>
      <c r="T305" s="4">
        <v>37336263.162600003</v>
      </c>
      <c r="U305" s="5">
        <f t="shared" si="38"/>
        <v>169857955.90470001</v>
      </c>
    </row>
    <row r="306" spans="1:21" ht="24.95" customHeight="1" x14ac:dyDescent="0.2">
      <c r="A306" s="150"/>
      <c r="B306" s="145"/>
      <c r="C306" s="1">
        <v>10</v>
      </c>
      <c r="D306" s="1" t="s">
        <v>359</v>
      </c>
      <c r="E306" s="4">
        <v>96012777.530000001</v>
      </c>
      <c r="F306" s="4">
        <v>-4907596.13</v>
      </c>
      <c r="G306" s="4">
        <v>156597.70240000001</v>
      </c>
      <c r="H306" s="4">
        <v>3111986.3843999999</v>
      </c>
      <c r="I306" s="4">
        <v>31938566.986699998</v>
      </c>
      <c r="J306" s="5">
        <f t="shared" si="37"/>
        <v>126312332.4735</v>
      </c>
      <c r="K306" s="7"/>
      <c r="L306" s="143"/>
      <c r="M306" s="146"/>
      <c r="N306" s="8">
        <v>17</v>
      </c>
      <c r="O306" s="1" t="s">
        <v>735</v>
      </c>
      <c r="P306" s="4">
        <v>136169248.80360001</v>
      </c>
      <c r="Q306" s="4">
        <v>0</v>
      </c>
      <c r="R306" s="4">
        <v>222093.26759999999</v>
      </c>
      <c r="S306" s="4">
        <v>4413546.3962000003</v>
      </c>
      <c r="T306" s="4">
        <v>34120484.603399999</v>
      </c>
      <c r="U306" s="5">
        <f t="shared" si="38"/>
        <v>174925373.07080001</v>
      </c>
    </row>
    <row r="307" spans="1:21" ht="24.95" customHeight="1" x14ac:dyDescent="0.2">
      <c r="A307" s="150"/>
      <c r="B307" s="146"/>
      <c r="C307" s="1">
        <v>11</v>
      </c>
      <c r="D307" s="1" t="s">
        <v>360</v>
      </c>
      <c r="E307" s="4">
        <v>131041870.2289</v>
      </c>
      <c r="F307" s="4">
        <v>-4907596.13</v>
      </c>
      <c r="G307" s="4">
        <v>213730.46710000001</v>
      </c>
      <c r="H307" s="4">
        <v>4247356.7209999999</v>
      </c>
      <c r="I307" s="4">
        <v>39142555.462300003</v>
      </c>
      <c r="J307" s="5">
        <f t="shared" si="37"/>
        <v>169737916.7493</v>
      </c>
      <c r="K307" s="7"/>
      <c r="L307" s="14"/>
      <c r="M307" s="147" t="s">
        <v>886</v>
      </c>
      <c r="N307" s="148"/>
      <c r="O307" s="149"/>
      <c r="P307" s="10">
        <f t="shared" ref="P307:U307" si="42">SUM(P290:P306)</f>
        <v>2033886700.3228004</v>
      </c>
      <c r="Q307" s="10">
        <f t="shared" si="42"/>
        <v>0</v>
      </c>
      <c r="R307" s="10">
        <f t="shared" si="42"/>
        <v>3317287.4728000001</v>
      </c>
      <c r="S307" s="10">
        <f t="shared" si="42"/>
        <v>65922764.466300011</v>
      </c>
      <c r="T307" s="10">
        <f t="shared" si="42"/>
        <v>609882479.20960009</v>
      </c>
      <c r="U307" s="10">
        <f t="shared" si="42"/>
        <v>2713009231.4714999</v>
      </c>
    </row>
    <row r="308" spans="1:21" ht="24.95" customHeight="1" x14ac:dyDescent="0.2">
      <c r="A308" s="1"/>
      <c r="B308" s="147" t="s">
        <v>870</v>
      </c>
      <c r="C308" s="148"/>
      <c r="D308" s="149"/>
      <c r="E308" s="10">
        <f t="shared" ref="E308:J308" si="43">SUM(E297:E307)</f>
        <v>1305410471.4350998</v>
      </c>
      <c r="F308" s="10">
        <f t="shared" si="43"/>
        <v>-53983557.430000007</v>
      </c>
      <c r="G308" s="10">
        <f t="shared" si="43"/>
        <v>2129136.2017000001</v>
      </c>
      <c r="H308" s="10">
        <f t="shared" si="43"/>
        <v>42311239.375400007</v>
      </c>
      <c r="I308" s="10">
        <f t="shared" si="43"/>
        <v>399047951.92470002</v>
      </c>
      <c r="J308" s="10">
        <f t="shared" si="43"/>
        <v>1694915241.5068998</v>
      </c>
      <c r="K308" s="7"/>
      <c r="L308" s="141">
        <v>32</v>
      </c>
      <c r="M308" s="144" t="s">
        <v>72</v>
      </c>
      <c r="N308" s="8">
        <v>1</v>
      </c>
      <c r="O308" s="1" t="s">
        <v>736</v>
      </c>
      <c r="P308" s="4">
        <v>90601104.732800007</v>
      </c>
      <c r="Q308" s="4">
        <v>0</v>
      </c>
      <c r="R308" s="4">
        <v>147771.21539999999</v>
      </c>
      <c r="S308" s="4">
        <v>2936582.105</v>
      </c>
      <c r="T308" s="4">
        <v>41035108.680799998</v>
      </c>
      <c r="U308" s="5">
        <f t="shared" si="38"/>
        <v>134720566.734</v>
      </c>
    </row>
    <row r="309" spans="1:21" ht="24.95" customHeight="1" x14ac:dyDescent="0.2">
      <c r="A309" s="150">
        <v>16</v>
      </c>
      <c r="B309" s="144" t="s">
        <v>56</v>
      </c>
      <c r="C309" s="1">
        <v>1</v>
      </c>
      <c r="D309" s="1" t="s">
        <v>361</v>
      </c>
      <c r="E309" s="4">
        <v>102434928.7431</v>
      </c>
      <c r="F309" s="4">
        <v>0</v>
      </c>
      <c r="G309" s="4">
        <v>167072.2887</v>
      </c>
      <c r="H309" s="4">
        <v>3320142.5033</v>
      </c>
      <c r="I309" s="4">
        <v>35000923.006899998</v>
      </c>
      <c r="J309" s="5">
        <f t="shared" si="37"/>
        <v>140923066.542</v>
      </c>
      <c r="K309" s="7"/>
      <c r="L309" s="142"/>
      <c r="M309" s="145"/>
      <c r="N309" s="8">
        <v>2</v>
      </c>
      <c r="O309" s="1" t="s">
        <v>737</v>
      </c>
      <c r="P309" s="4">
        <v>113199044.0526</v>
      </c>
      <c r="Q309" s="4">
        <v>0</v>
      </c>
      <c r="R309" s="4">
        <v>184628.6574</v>
      </c>
      <c r="S309" s="4">
        <v>3669031.2777</v>
      </c>
      <c r="T309" s="4">
        <v>46777158.649800003</v>
      </c>
      <c r="U309" s="5">
        <f t="shared" si="38"/>
        <v>163829862.63749999</v>
      </c>
    </row>
    <row r="310" spans="1:21" ht="24.95" customHeight="1" x14ac:dyDescent="0.2">
      <c r="A310" s="150"/>
      <c r="B310" s="145"/>
      <c r="C310" s="1">
        <v>2</v>
      </c>
      <c r="D310" s="1" t="s">
        <v>362</v>
      </c>
      <c r="E310" s="4">
        <v>96396431.322400004</v>
      </c>
      <c r="F310" s="4">
        <v>0</v>
      </c>
      <c r="G310" s="4">
        <v>157223.44510000001</v>
      </c>
      <c r="H310" s="4">
        <v>3124421.452</v>
      </c>
      <c r="I310" s="4">
        <v>33282016.686799999</v>
      </c>
      <c r="J310" s="5">
        <f t="shared" si="37"/>
        <v>132960092.90630001</v>
      </c>
      <c r="K310" s="7"/>
      <c r="L310" s="142"/>
      <c r="M310" s="145"/>
      <c r="N310" s="8">
        <v>3</v>
      </c>
      <c r="O310" s="1" t="s">
        <v>738</v>
      </c>
      <c r="P310" s="4">
        <v>104280063.93099999</v>
      </c>
      <c r="Q310" s="4">
        <v>0</v>
      </c>
      <c r="R310" s="4">
        <v>170081.72070000001</v>
      </c>
      <c r="S310" s="4">
        <v>3379947.4139999999</v>
      </c>
      <c r="T310" s="4">
        <v>40289138.063299999</v>
      </c>
      <c r="U310" s="5">
        <f t="shared" si="38"/>
        <v>148119231.12900001</v>
      </c>
    </row>
    <row r="311" spans="1:21" ht="24.95" customHeight="1" x14ac:dyDescent="0.2">
      <c r="A311" s="150"/>
      <c r="B311" s="145"/>
      <c r="C311" s="1">
        <v>3</v>
      </c>
      <c r="D311" s="1" t="s">
        <v>363</v>
      </c>
      <c r="E311" s="4">
        <v>88558396.7914</v>
      </c>
      <c r="F311" s="4">
        <v>0</v>
      </c>
      <c r="G311" s="4">
        <v>144439.5404</v>
      </c>
      <c r="H311" s="4">
        <v>2870373.4246</v>
      </c>
      <c r="I311" s="4">
        <v>30506000.342500001</v>
      </c>
      <c r="J311" s="5">
        <f t="shared" si="37"/>
        <v>122079210.09890001</v>
      </c>
      <c r="K311" s="7"/>
      <c r="L311" s="142"/>
      <c r="M311" s="145"/>
      <c r="N311" s="8">
        <v>4</v>
      </c>
      <c r="O311" s="1" t="s">
        <v>739</v>
      </c>
      <c r="P311" s="4">
        <v>111316878.8776</v>
      </c>
      <c r="Q311" s="4">
        <v>0</v>
      </c>
      <c r="R311" s="4">
        <v>181558.8291</v>
      </c>
      <c r="S311" s="4">
        <v>3608026.1433000001</v>
      </c>
      <c r="T311" s="4">
        <v>44109138.237899996</v>
      </c>
      <c r="U311" s="5">
        <f t="shared" si="38"/>
        <v>159215602.08789998</v>
      </c>
    </row>
    <row r="312" spans="1:21" ht="24.95" customHeight="1" x14ac:dyDescent="0.2">
      <c r="A312" s="150"/>
      <c r="B312" s="145"/>
      <c r="C312" s="1">
        <v>4</v>
      </c>
      <c r="D312" s="1" t="s">
        <v>364</v>
      </c>
      <c r="E312" s="4">
        <v>94188686.499200001</v>
      </c>
      <c r="F312" s="4">
        <v>0</v>
      </c>
      <c r="G312" s="4">
        <v>153622.59349999999</v>
      </c>
      <c r="H312" s="4">
        <v>3052863.5614</v>
      </c>
      <c r="I312" s="4">
        <v>32913302.599800002</v>
      </c>
      <c r="J312" s="5">
        <f t="shared" si="37"/>
        <v>130308475.25390001</v>
      </c>
      <c r="K312" s="7"/>
      <c r="L312" s="142"/>
      <c r="M312" s="145"/>
      <c r="N312" s="8">
        <v>5</v>
      </c>
      <c r="O312" s="1" t="s">
        <v>740</v>
      </c>
      <c r="P312" s="4">
        <v>103329913.04260001</v>
      </c>
      <c r="Q312" s="4">
        <v>0</v>
      </c>
      <c r="R312" s="4">
        <v>168532.01610000001</v>
      </c>
      <c r="S312" s="4">
        <v>3349150.9230999998</v>
      </c>
      <c r="T312" s="4">
        <v>44740515.1008</v>
      </c>
      <c r="U312" s="5">
        <f t="shared" si="38"/>
        <v>151588111.0826</v>
      </c>
    </row>
    <row r="313" spans="1:21" ht="24.95" customHeight="1" x14ac:dyDescent="0.2">
      <c r="A313" s="150"/>
      <c r="B313" s="145"/>
      <c r="C313" s="1">
        <v>5</v>
      </c>
      <c r="D313" s="1" t="s">
        <v>365</v>
      </c>
      <c r="E313" s="4">
        <v>100999122.79440001</v>
      </c>
      <c r="F313" s="4">
        <v>0</v>
      </c>
      <c r="G313" s="4">
        <v>164730.47630000001</v>
      </c>
      <c r="H313" s="4">
        <v>3273604.8582000001</v>
      </c>
      <c r="I313" s="4">
        <v>32414159.984700002</v>
      </c>
      <c r="J313" s="5">
        <f t="shared" si="37"/>
        <v>136851618.11360002</v>
      </c>
      <c r="K313" s="7"/>
      <c r="L313" s="142"/>
      <c r="M313" s="145"/>
      <c r="N313" s="8">
        <v>6</v>
      </c>
      <c r="O313" s="1" t="s">
        <v>741</v>
      </c>
      <c r="P313" s="4">
        <v>103312646.787</v>
      </c>
      <c r="Q313" s="4">
        <v>0</v>
      </c>
      <c r="R313" s="4">
        <v>168503.8547</v>
      </c>
      <c r="S313" s="4">
        <v>3348591.2856000001</v>
      </c>
      <c r="T313" s="4">
        <v>44411179.594999999</v>
      </c>
      <c r="U313" s="5">
        <f t="shared" si="38"/>
        <v>151240921.5223</v>
      </c>
    </row>
    <row r="314" spans="1:21" ht="24.95" customHeight="1" x14ac:dyDescent="0.2">
      <c r="A314" s="150"/>
      <c r="B314" s="145"/>
      <c r="C314" s="1">
        <v>6</v>
      </c>
      <c r="D314" s="1" t="s">
        <v>366</v>
      </c>
      <c r="E314" s="4">
        <v>101337315.653</v>
      </c>
      <c r="F314" s="4">
        <v>0</v>
      </c>
      <c r="G314" s="4">
        <v>165282.07190000001</v>
      </c>
      <c r="H314" s="4">
        <v>3284566.4364999998</v>
      </c>
      <c r="I314" s="4">
        <v>32516460.954799999</v>
      </c>
      <c r="J314" s="5">
        <f t="shared" si="37"/>
        <v>137303625.1162</v>
      </c>
      <c r="K314" s="7"/>
      <c r="L314" s="142"/>
      <c r="M314" s="145"/>
      <c r="N314" s="8">
        <v>7</v>
      </c>
      <c r="O314" s="1" t="s">
        <v>742</v>
      </c>
      <c r="P314" s="4">
        <v>111967269.02949999</v>
      </c>
      <c r="Q314" s="4">
        <v>0</v>
      </c>
      <c r="R314" s="4">
        <v>182619.6213</v>
      </c>
      <c r="S314" s="4">
        <v>3629106.7259999998</v>
      </c>
      <c r="T314" s="4">
        <v>46801327.514399998</v>
      </c>
      <c r="U314" s="5">
        <f t="shared" si="38"/>
        <v>162580322.89119998</v>
      </c>
    </row>
    <row r="315" spans="1:21" ht="24.95" customHeight="1" x14ac:dyDescent="0.2">
      <c r="A315" s="150"/>
      <c r="B315" s="145"/>
      <c r="C315" s="1">
        <v>7</v>
      </c>
      <c r="D315" s="1" t="s">
        <v>367</v>
      </c>
      <c r="E315" s="4">
        <v>90702242.252299994</v>
      </c>
      <c r="F315" s="4">
        <v>0</v>
      </c>
      <c r="G315" s="4">
        <v>147936.1716</v>
      </c>
      <c r="H315" s="4">
        <v>2939860.1956000002</v>
      </c>
      <c r="I315" s="4">
        <v>29798505.4463</v>
      </c>
      <c r="J315" s="5">
        <f t="shared" si="37"/>
        <v>123588544.0658</v>
      </c>
      <c r="K315" s="7"/>
      <c r="L315" s="142"/>
      <c r="M315" s="145"/>
      <c r="N315" s="8">
        <v>8</v>
      </c>
      <c r="O315" s="1" t="s">
        <v>743</v>
      </c>
      <c r="P315" s="4">
        <v>108475103.81110001</v>
      </c>
      <c r="Q315" s="4">
        <v>0</v>
      </c>
      <c r="R315" s="4">
        <v>176923.86840000001</v>
      </c>
      <c r="S315" s="4">
        <v>3515917.9309</v>
      </c>
      <c r="T315" s="4">
        <v>42711441.684699997</v>
      </c>
      <c r="U315" s="5">
        <f t="shared" si="38"/>
        <v>154879387.29509997</v>
      </c>
    </row>
    <row r="316" spans="1:21" ht="24.95" customHeight="1" x14ac:dyDescent="0.2">
      <c r="A316" s="150"/>
      <c r="B316" s="145"/>
      <c r="C316" s="1">
        <v>8</v>
      </c>
      <c r="D316" s="1" t="s">
        <v>368</v>
      </c>
      <c r="E316" s="4">
        <v>96072459.844099998</v>
      </c>
      <c r="F316" s="4">
        <v>0</v>
      </c>
      <c r="G316" s="4">
        <v>156695.0448</v>
      </c>
      <c r="H316" s="4">
        <v>3113920.8202</v>
      </c>
      <c r="I316" s="4">
        <v>31782852.5726</v>
      </c>
      <c r="J316" s="5">
        <f t="shared" si="37"/>
        <v>131125928.28169999</v>
      </c>
      <c r="K316" s="7"/>
      <c r="L316" s="142"/>
      <c r="M316" s="145"/>
      <c r="N316" s="8">
        <v>9</v>
      </c>
      <c r="O316" s="1" t="s">
        <v>744</v>
      </c>
      <c r="P316" s="4">
        <v>103466452.5082</v>
      </c>
      <c r="Q316" s="4">
        <v>0</v>
      </c>
      <c r="R316" s="4">
        <v>168754.7132</v>
      </c>
      <c r="S316" s="4">
        <v>3353576.469</v>
      </c>
      <c r="T316" s="4">
        <v>43476580.712200001</v>
      </c>
      <c r="U316" s="5">
        <f t="shared" si="38"/>
        <v>150465364.40259999</v>
      </c>
    </row>
    <row r="317" spans="1:21" ht="24.95" customHeight="1" x14ac:dyDescent="0.2">
      <c r="A317" s="150"/>
      <c r="B317" s="145"/>
      <c r="C317" s="1">
        <v>9</v>
      </c>
      <c r="D317" s="1" t="s">
        <v>369</v>
      </c>
      <c r="E317" s="4">
        <v>108089287.4051</v>
      </c>
      <c r="F317" s="4">
        <v>0</v>
      </c>
      <c r="G317" s="4">
        <v>176294.59839999999</v>
      </c>
      <c r="H317" s="4">
        <v>3503412.7681999998</v>
      </c>
      <c r="I317" s="4">
        <v>35215109.152000003</v>
      </c>
      <c r="J317" s="5">
        <f t="shared" si="37"/>
        <v>146984103.9237</v>
      </c>
      <c r="K317" s="7"/>
      <c r="L317" s="142"/>
      <c r="M317" s="145"/>
      <c r="N317" s="8">
        <v>10</v>
      </c>
      <c r="O317" s="1" t="s">
        <v>745</v>
      </c>
      <c r="P317" s="4">
        <v>121331068.16779999</v>
      </c>
      <c r="Q317" s="4">
        <v>0</v>
      </c>
      <c r="R317" s="4">
        <v>197892.0618</v>
      </c>
      <c r="S317" s="4">
        <v>3932608.1576</v>
      </c>
      <c r="T317" s="4">
        <v>46779172.721799999</v>
      </c>
      <c r="U317" s="5">
        <f t="shared" si="38"/>
        <v>172240741.109</v>
      </c>
    </row>
    <row r="318" spans="1:21" ht="24.95" customHeight="1" x14ac:dyDescent="0.2">
      <c r="A318" s="150"/>
      <c r="B318" s="145"/>
      <c r="C318" s="1">
        <v>10</v>
      </c>
      <c r="D318" s="1" t="s">
        <v>370</v>
      </c>
      <c r="E318" s="4">
        <v>95535802.314500004</v>
      </c>
      <c r="F318" s="4">
        <v>0</v>
      </c>
      <c r="G318" s="4">
        <v>155819.75150000001</v>
      </c>
      <c r="H318" s="4">
        <v>3096526.5632000002</v>
      </c>
      <c r="I318" s="4">
        <v>32835170.4943</v>
      </c>
      <c r="J318" s="5">
        <f t="shared" si="37"/>
        <v>131623319.12349999</v>
      </c>
      <c r="K318" s="7"/>
      <c r="L318" s="142"/>
      <c r="M318" s="145"/>
      <c r="N318" s="8">
        <v>11</v>
      </c>
      <c r="O318" s="1" t="s">
        <v>746</v>
      </c>
      <c r="P318" s="4">
        <v>108057484.6539</v>
      </c>
      <c r="Q318" s="4">
        <v>0</v>
      </c>
      <c r="R318" s="4">
        <v>176242.72779999999</v>
      </c>
      <c r="S318" s="4">
        <v>3502381.9706999999</v>
      </c>
      <c r="T318" s="4">
        <v>45346681.3376</v>
      </c>
      <c r="U318" s="5">
        <f t="shared" si="38"/>
        <v>157082790.69</v>
      </c>
    </row>
    <row r="319" spans="1:21" ht="24.95" customHeight="1" x14ac:dyDescent="0.2">
      <c r="A319" s="150"/>
      <c r="B319" s="145"/>
      <c r="C319" s="1">
        <v>11</v>
      </c>
      <c r="D319" s="1" t="s">
        <v>371</v>
      </c>
      <c r="E319" s="4">
        <v>117839402.5649</v>
      </c>
      <c r="F319" s="4">
        <v>0</v>
      </c>
      <c r="G319" s="4">
        <v>192197.1238</v>
      </c>
      <c r="H319" s="4">
        <v>3819435.5559999999</v>
      </c>
      <c r="I319" s="4">
        <v>37911118.220200002</v>
      </c>
      <c r="J319" s="5">
        <f t="shared" si="37"/>
        <v>159762153.46489999</v>
      </c>
      <c r="K319" s="7"/>
      <c r="L319" s="142"/>
      <c r="M319" s="145"/>
      <c r="N319" s="8">
        <v>12</v>
      </c>
      <c r="O319" s="1" t="s">
        <v>747</v>
      </c>
      <c r="P319" s="4">
        <v>103420282.487</v>
      </c>
      <c r="Q319" s="4">
        <v>0</v>
      </c>
      <c r="R319" s="4">
        <v>168679.40950000001</v>
      </c>
      <c r="S319" s="4">
        <v>3352079.9966000002</v>
      </c>
      <c r="T319" s="4">
        <v>42631017.7042</v>
      </c>
      <c r="U319" s="5">
        <f t="shared" si="38"/>
        <v>149572059.59729999</v>
      </c>
    </row>
    <row r="320" spans="1:21" ht="24.95" customHeight="1" x14ac:dyDescent="0.2">
      <c r="A320" s="150"/>
      <c r="B320" s="145"/>
      <c r="C320" s="1">
        <v>12</v>
      </c>
      <c r="D320" s="1" t="s">
        <v>372</v>
      </c>
      <c r="E320" s="4">
        <v>100080460.52249999</v>
      </c>
      <c r="F320" s="4">
        <v>0</v>
      </c>
      <c r="G320" s="4">
        <v>163232.1298</v>
      </c>
      <c r="H320" s="4">
        <v>3243828.983</v>
      </c>
      <c r="I320" s="4">
        <v>32520141.845100001</v>
      </c>
      <c r="J320" s="5">
        <f t="shared" si="37"/>
        <v>136007663.4804</v>
      </c>
      <c r="K320" s="7"/>
      <c r="L320" s="142"/>
      <c r="M320" s="145"/>
      <c r="N320" s="8">
        <v>13</v>
      </c>
      <c r="O320" s="1" t="s">
        <v>748</v>
      </c>
      <c r="P320" s="4">
        <v>122777851.1838</v>
      </c>
      <c r="Q320" s="4">
        <v>0</v>
      </c>
      <c r="R320" s="4">
        <v>200251.77780000001</v>
      </c>
      <c r="S320" s="4">
        <v>3979501.5937000001</v>
      </c>
      <c r="T320" s="4">
        <v>49887997.109899998</v>
      </c>
      <c r="U320" s="5">
        <f t="shared" si="38"/>
        <v>176845601.6652</v>
      </c>
    </row>
    <row r="321" spans="1:21" ht="24.95" customHeight="1" x14ac:dyDescent="0.2">
      <c r="A321" s="150"/>
      <c r="B321" s="145"/>
      <c r="C321" s="1">
        <v>13</v>
      </c>
      <c r="D321" s="1" t="s">
        <v>373</v>
      </c>
      <c r="E321" s="4">
        <v>90410096.809100002</v>
      </c>
      <c r="F321" s="4">
        <v>0</v>
      </c>
      <c r="G321" s="4">
        <v>147459.67980000001</v>
      </c>
      <c r="H321" s="4">
        <v>2930391.1159000001</v>
      </c>
      <c r="I321" s="4">
        <v>31490742.674400002</v>
      </c>
      <c r="J321" s="5">
        <f t="shared" si="37"/>
        <v>124978690.2792</v>
      </c>
      <c r="K321" s="7"/>
      <c r="L321" s="142"/>
      <c r="M321" s="145"/>
      <c r="N321" s="8">
        <v>14</v>
      </c>
      <c r="O321" s="1" t="s">
        <v>749</v>
      </c>
      <c r="P321" s="4">
        <v>150354794.99529999</v>
      </c>
      <c r="Q321" s="4">
        <v>0</v>
      </c>
      <c r="R321" s="4">
        <v>245230.0208</v>
      </c>
      <c r="S321" s="4">
        <v>4873331.3096000003</v>
      </c>
      <c r="T321" s="4">
        <v>61734352.214100003</v>
      </c>
      <c r="U321" s="5">
        <f t="shared" si="38"/>
        <v>217207708.53979999</v>
      </c>
    </row>
    <row r="322" spans="1:21" ht="24.95" customHeight="1" x14ac:dyDescent="0.2">
      <c r="A322" s="150"/>
      <c r="B322" s="145"/>
      <c r="C322" s="1">
        <v>14</v>
      </c>
      <c r="D322" s="1" t="s">
        <v>374</v>
      </c>
      <c r="E322" s="4">
        <v>87983750.404200003</v>
      </c>
      <c r="F322" s="4">
        <v>0</v>
      </c>
      <c r="G322" s="4">
        <v>143502.28700000001</v>
      </c>
      <c r="H322" s="4">
        <v>2851747.8646999998</v>
      </c>
      <c r="I322" s="4">
        <v>30335220.922699999</v>
      </c>
      <c r="J322" s="5">
        <f t="shared" si="37"/>
        <v>121314221.47860001</v>
      </c>
      <c r="K322" s="7"/>
      <c r="L322" s="142"/>
      <c r="M322" s="145"/>
      <c r="N322" s="8">
        <v>15</v>
      </c>
      <c r="O322" s="1" t="s">
        <v>750</v>
      </c>
      <c r="P322" s="4">
        <v>121387933.98109999</v>
      </c>
      <c r="Q322" s="4">
        <v>0</v>
      </c>
      <c r="R322" s="4">
        <v>197984.81039999999</v>
      </c>
      <c r="S322" s="4">
        <v>3934451.3043</v>
      </c>
      <c r="T322" s="4">
        <v>49108134.521300003</v>
      </c>
      <c r="U322" s="5">
        <f t="shared" si="38"/>
        <v>174628504.6171</v>
      </c>
    </row>
    <row r="323" spans="1:21" ht="24.95" customHeight="1" x14ac:dyDescent="0.2">
      <c r="A323" s="150"/>
      <c r="B323" s="145"/>
      <c r="C323" s="1">
        <v>15</v>
      </c>
      <c r="D323" s="1" t="s">
        <v>375</v>
      </c>
      <c r="E323" s="4">
        <v>78379574.776899993</v>
      </c>
      <c r="F323" s="4">
        <v>0</v>
      </c>
      <c r="G323" s="4">
        <v>127837.79029999999</v>
      </c>
      <c r="H323" s="4">
        <v>2540455.2998000002</v>
      </c>
      <c r="I323" s="4">
        <v>26979360.1798</v>
      </c>
      <c r="J323" s="5">
        <f t="shared" si="37"/>
        <v>108027228.04679999</v>
      </c>
      <c r="K323" s="7"/>
      <c r="L323" s="142"/>
      <c r="M323" s="145"/>
      <c r="N323" s="8">
        <v>16</v>
      </c>
      <c r="O323" s="1" t="s">
        <v>751</v>
      </c>
      <c r="P323" s="4">
        <v>122491068.7419</v>
      </c>
      <c r="Q323" s="4">
        <v>0</v>
      </c>
      <c r="R323" s="4">
        <v>199784.0331</v>
      </c>
      <c r="S323" s="4">
        <v>3970206.3407000001</v>
      </c>
      <c r="T323" s="4">
        <v>49179113.1985</v>
      </c>
      <c r="U323" s="5">
        <f t="shared" si="38"/>
        <v>175840172.31419998</v>
      </c>
    </row>
    <row r="324" spans="1:21" ht="24.95" customHeight="1" x14ac:dyDescent="0.2">
      <c r="A324" s="150"/>
      <c r="B324" s="145"/>
      <c r="C324" s="1">
        <v>16</v>
      </c>
      <c r="D324" s="1" t="s">
        <v>376</v>
      </c>
      <c r="E324" s="4">
        <v>84962435.385199994</v>
      </c>
      <c r="F324" s="4">
        <v>0</v>
      </c>
      <c r="G324" s="4">
        <v>138574.4951</v>
      </c>
      <c r="H324" s="4">
        <v>2753820.3654999998</v>
      </c>
      <c r="I324" s="4">
        <v>29615849.946400002</v>
      </c>
      <c r="J324" s="5">
        <f t="shared" si="37"/>
        <v>117470680.19220001</v>
      </c>
      <c r="K324" s="7"/>
      <c r="L324" s="142"/>
      <c r="M324" s="145"/>
      <c r="N324" s="8">
        <v>17</v>
      </c>
      <c r="O324" s="1" t="s">
        <v>752</v>
      </c>
      <c r="P324" s="4">
        <v>84156835.623799995</v>
      </c>
      <c r="Q324" s="4">
        <v>0</v>
      </c>
      <c r="R324" s="4">
        <v>137260.5546</v>
      </c>
      <c r="S324" s="4">
        <v>2727709.0962</v>
      </c>
      <c r="T324" s="4">
        <v>34641193.874600001</v>
      </c>
      <c r="U324" s="5">
        <f t="shared" si="38"/>
        <v>121662999.14919999</v>
      </c>
    </row>
    <row r="325" spans="1:21" ht="24.95" customHeight="1" x14ac:dyDescent="0.2">
      <c r="A325" s="150"/>
      <c r="B325" s="145"/>
      <c r="C325" s="1">
        <v>17</v>
      </c>
      <c r="D325" s="1" t="s">
        <v>377</v>
      </c>
      <c r="E325" s="4">
        <v>99742851.515799999</v>
      </c>
      <c r="F325" s="4">
        <v>0</v>
      </c>
      <c r="G325" s="4">
        <v>162681.4865</v>
      </c>
      <c r="H325" s="4">
        <v>3232886.3287</v>
      </c>
      <c r="I325" s="4">
        <v>31344757.175999999</v>
      </c>
      <c r="J325" s="5">
        <f t="shared" si="37"/>
        <v>134483176.507</v>
      </c>
      <c r="K325" s="7"/>
      <c r="L325" s="142"/>
      <c r="M325" s="145"/>
      <c r="N325" s="8">
        <v>18</v>
      </c>
      <c r="O325" s="1" t="s">
        <v>753</v>
      </c>
      <c r="P325" s="4">
        <v>103555345.7069</v>
      </c>
      <c r="Q325" s="4">
        <v>0</v>
      </c>
      <c r="R325" s="4">
        <v>168899.69880000001</v>
      </c>
      <c r="S325" s="4">
        <v>3356457.6941</v>
      </c>
      <c r="T325" s="4">
        <v>44874277.2654</v>
      </c>
      <c r="U325" s="5">
        <f t="shared" si="38"/>
        <v>151954980.36519998</v>
      </c>
    </row>
    <row r="326" spans="1:21" ht="24.95" customHeight="1" x14ac:dyDescent="0.2">
      <c r="A326" s="150"/>
      <c r="B326" s="145"/>
      <c r="C326" s="1">
        <v>18</v>
      </c>
      <c r="D326" s="1" t="s">
        <v>378</v>
      </c>
      <c r="E326" s="4">
        <v>107959899.9594</v>
      </c>
      <c r="F326" s="4">
        <v>0</v>
      </c>
      <c r="G326" s="4">
        <v>176083.56630000001</v>
      </c>
      <c r="H326" s="4">
        <v>3499219.0350000001</v>
      </c>
      <c r="I326" s="4">
        <v>34090145.734899998</v>
      </c>
      <c r="J326" s="5">
        <f t="shared" si="37"/>
        <v>145725348.2956</v>
      </c>
      <c r="K326" s="7"/>
      <c r="L326" s="142"/>
      <c r="M326" s="145"/>
      <c r="N326" s="8">
        <v>19</v>
      </c>
      <c r="O326" s="1" t="s">
        <v>754</v>
      </c>
      <c r="P326" s="4">
        <v>82077821.791500002</v>
      </c>
      <c r="Q326" s="4">
        <v>0</v>
      </c>
      <c r="R326" s="4">
        <v>133869.66440000001</v>
      </c>
      <c r="S326" s="4">
        <v>2660323.6616000002</v>
      </c>
      <c r="T326" s="4">
        <v>36424897.754199997</v>
      </c>
      <c r="U326" s="5">
        <f t="shared" si="38"/>
        <v>121296912.87169999</v>
      </c>
    </row>
    <row r="327" spans="1:21" ht="24.95" customHeight="1" x14ac:dyDescent="0.2">
      <c r="A327" s="150"/>
      <c r="B327" s="145"/>
      <c r="C327" s="1">
        <v>19</v>
      </c>
      <c r="D327" s="1" t="s">
        <v>379</v>
      </c>
      <c r="E327" s="4">
        <v>94588669.881300002</v>
      </c>
      <c r="F327" s="4">
        <v>0</v>
      </c>
      <c r="G327" s="4">
        <v>154274.97</v>
      </c>
      <c r="H327" s="4">
        <v>3065827.9071</v>
      </c>
      <c r="I327" s="4">
        <v>30596703.035599999</v>
      </c>
      <c r="J327" s="5">
        <f t="shared" si="37"/>
        <v>128405475.794</v>
      </c>
      <c r="K327" s="7"/>
      <c r="L327" s="142"/>
      <c r="M327" s="145"/>
      <c r="N327" s="8">
        <v>20</v>
      </c>
      <c r="O327" s="1" t="s">
        <v>755</v>
      </c>
      <c r="P327" s="4">
        <v>88781068.155900002</v>
      </c>
      <c r="Q327" s="4">
        <v>0</v>
      </c>
      <c r="R327" s="4">
        <v>144802.7194</v>
      </c>
      <c r="S327" s="4">
        <v>2877590.6957999999</v>
      </c>
      <c r="T327" s="4">
        <v>39976956.895199999</v>
      </c>
      <c r="U327" s="5">
        <f t="shared" si="38"/>
        <v>131780418.46630001</v>
      </c>
    </row>
    <row r="328" spans="1:21" ht="24.95" customHeight="1" x14ac:dyDescent="0.2">
      <c r="A328" s="150"/>
      <c r="B328" s="145"/>
      <c r="C328" s="1">
        <v>20</v>
      </c>
      <c r="D328" s="1" t="s">
        <v>380</v>
      </c>
      <c r="E328" s="4">
        <v>84032125.546299994</v>
      </c>
      <c r="F328" s="4">
        <v>0</v>
      </c>
      <c r="G328" s="4">
        <v>137057.1514</v>
      </c>
      <c r="H328" s="4">
        <v>2723666.9668999999</v>
      </c>
      <c r="I328" s="4">
        <v>28305522.4498</v>
      </c>
      <c r="J328" s="5">
        <f t="shared" si="37"/>
        <v>115198372.1144</v>
      </c>
      <c r="K328" s="7"/>
      <c r="L328" s="142"/>
      <c r="M328" s="145"/>
      <c r="N328" s="8">
        <v>21</v>
      </c>
      <c r="O328" s="1" t="s">
        <v>756</v>
      </c>
      <c r="P328" s="4">
        <v>91694684.192000002</v>
      </c>
      <c r="Q328" s="4">
        <v>0</v>
      </c>
      <c r="R328" s="4">
        <v>149554.85329999999</v>
      </c>
      <c r="S328" s="4">
        <v>2972027.4328999999</v>
      </c>
      <c r="T328" s="4">
        <v>37975108.177199997</v>
      </c>
      <c r="U328" s="5">
        <f t="shared" si="38"/>
        <v>132791374.65540001</v>
      </c>
    </row>
    <row r="329" spans="1:21" ht="24.95" customHeight="1" x14ac:dyDescent="0.2">
      <c r="A329" s="150"/>
      <c r="B329" s="145"/>
      <c r="C329" s="1">
        <v>21</v>
      </c>
      <c r="D329" s="1" t="s">
        <v>381</v>
      </c>
      <c r="E329" s="4">
        <v>92423791.086999997</v>
      </c>
      <c r="F329" s="4">
        <v>0</v>
      </c>
      <c r="G329" s="4">
        <v>150744.03320000001</v>
      </c>
      <c r="H329" s="4">
        <v>2995659.3993000002</v>
      </c>
      <c r="I329" s="4">
        <v>31324547.004700001</v>
      </c>
      <c r="J329" s="5">
        <f t="shared" ref="J329:J392" si="44">E329+F329+G329+H329+I329</f>
        <v>126894741.52419999</v>
      </c>
      <c r="K329" s="7"/>
      <c r="L329" s="142"/>
      <c r="M329" s="145"/>
      <c r="N329" s="8">
        <v>22</v>
      </c>
      <c r="O329" s="1" t="s">
        <v>757</v>
      </c>
      <c r="P329" s="4">
        <v>170288934.2827</v>
      </c>
      <c r="Q329" s="4">
        <v>0</v>
      </c>
      <c r="R329" s="4">
        <v>277742.78100000002</v>
      </c>
      <c r="S329" s="4">
        <v>5519440.8342000004</v>
      </c>
      <c r="T329" s="4">
        <v>67035250.953000002</v>
      </c>
      <c r="U329" s="5">
        <f t="shared" ref="U329:U392" si="45">P329+Q329+R329+S329+T329</f>
        <v>243121368.85089999</v>
      </c>
    </row>
    <row r="330" spans="1:21" ht="24.95" customHeight="1" x14ac:dyDescent="0.2">
      <c r="A330" s="150"/>
      <c r="B330" s="145"/>
      <c r="C330" s="1">
        <v>22</v>
      </c>
      <c r="D330" s="1" t="s">
        <v>382</v>
      </c>
      <c r="E330" s="4">
        <v>89908303.097399995</v>
      </c>
      <c r="F330" s="4">
        <v>0</v>
      </c>
      <c r="G330" s="4">
        <v>146641.24969999999</v>
      </c>
      <c r="H330" s="4">
        <v>2914126.8722999999</v>
      </c>
      <c r="I330" s="4">
        <v>29747042.432799999</v>
      </c>
      <c r="J330" s="5">
        <f t="shared" si="44"/>
        <v>122716113.65219998</v>
      </c>
      <c r="K330" s="7"/>
      <c r="L330" s="143"/>
      <c r="M330" s="146"/>
      <c r="N330" s="8">
        <v>23</v>
      </c>
      <c r="O330" s="1" t="s">
        <v>758</v>
      </c>
      <c r="P330" s="4">
        <v>100791666.6868</v>
      </c>
      <c r="Q330" s="4">
        <v>0</v>
      </c>
      <c r="R330" s="4">
        <v>164392.11350000001</v>
      </c>
      <c r="S330" s="4">
        <v>3266880.7470999998</v>
      </c>
      <c r="T330" s="4">
        <v>37635493.958800003</v>
      </c>
      <c r="U330" s="5">
        <f t="shared" si="45"/>
        <v>141858433.50620002</v>
      </c>
    </row>
    <row r="331" spans="1:21" ht="24.95" customHeight="1" x14ac:dyDescent="0.2">
      <c r="A331" s="150"/>
      <c r="B331" s="145"/>
      <c r="C331" s="1">
        <v>23</v>
      </c>
      <c r="D331" s="1" t="s">
        <v>383</v>
      </c>
      <c r="E331" s="4">
        <v>86964530.575599998</v>
      </c>
      <c r="F331" s="4">
        <v>0</v>
      </c>
      <c r="G331" s="4">
        <v>141839.93030000001</v>
      </c>
      <c r="H331" s="4">
        <v>2818712.6968</v>
      </c>
      <c r="I331" s="4">
        <v>29178865.7619</v>
      </c>
      <c r="J331" s="5">
        <f t="shared" si="44"/>
        <v>119103948.9646</v>
      </c>
      <c r="K331" s="7"/>
      <c r="L331" s="14"/>
      <c r="M331" s="147" t="s">
        <v>887</v>
      </c>
      <c r="N331" s="148"/>
      <c r="O331" s="149"/>
      <c r="P331" s="10">
        <f t="shared" ref="P331:U331" si="46">SUM(P308:P330)</f>
        <v>2521115317.4228001</v>
      </c>
      <c r="Q331" s="4">
        <f t="shared" si="46"/>
        <v>0</v>
      </c>
      <c r="R331" s="10">
        <f t="shared" si="46"/>
        <v>4111961.7225000001</v>
      </c>
      <c r="S331" s="10">
        <f t="shared" si="46"/>
        <v>81714921.109699994</v>
      </c>
      <c r="T331" s="10">
        <f t="shared" si="46"/>
        <v>1037581235.9247</v>
      </c>
      <c r="U331" s="10">
        <f t="shared" si="46"/>
        <v>3644523436.1796994</v>
      </c>
    </row>
    <row r="332" spans="1:21" ht="24.95" customHeight="1" x14ac:dyDescent="0.2">
      <c r="A332" s="150"/>
      <c r="B332" s="145"/>
      <c r="C332" s="1">
        <v>24</v>
      </c>
      <c r="D332" s="1" t="s">
        <v>384</v>
      </c>
      <c r="E332" s="4">
        <v>89963661.868599996</v>
      </c>
      <c r="F332" s="4">
        <v>0</v>
      </c>
      <c r="G332" s="4">
        <v>146731.5404</v>
      </c>
      <c r="H332" s="4">
        <v>2915921.1724999999</v>
      </c>
      <c r="I332" s="4">
        <v>29572651.573399998</v>
      </c>
      <c r="J332" s="5">
        <f t="shared" si="44"/>
        <v>122598966.15489998</v>
      </c>
      <c r="K332" s="7"/>
      <c r="L332" s="141">
        <v>33</v>
      </c>
      <c r="M332" s="144" t="s">
        <v>73</v>
      </c>
      <c r="N332" s="8">
        <v>1</v>
      </c>
      <c r="O332" s="1" t="s">
        <v>759</v>
      </c>
      <c r="P332" s="4">
        <v>94433026.392299995</v>
      </c>
      <c r="Q332" s="4">
        <f t="shared" ref="Q332:Q353" si="47">-1564740.79</f>
        <v>-1564740.79</v>
      </c>
      <c r="R332" s="4">
        <v>154021.11410000001</v>
      </c>
      <c r="S332" s="4">
        <v>3060783.1575000002</v>
      </c>
      <c r="T332" s="4">
        <v>28568815.528200001</v>
      </c>
      <c r="U332" s="5">
        <f t="shared" si="45"/>
        <v>124651905.40209998</v>
      </c>
    </row>
    <row r="333" spans="1:21" ht="24.95" customHeight="1" x14ac:dyDescent="0.2">
      <c r="A333" s="150"/>
      <c r="B333" s="145"/>
      <c r="C333" s="1">
        <v>25</v>
      </c>
      <c r="D333" s="1" t="s">
        <v>385</v>
      </c>
      <c r="E333" s="4">
        <v>90787538.041099995</v>
      </c>
      <c r="F333" s="4">
        <v>0</v>
      </c>
      <c r="G333" s="4">
        <v>148075.2898</v>
      </c>
      <c r="H333" s="4">
        <v>2942624.8206000002</v>
      </c>
      <c r="I333" s="4">
        <v>30247782.4153</v>
      </c>
      <c r="J333" s="5">
        <f t="shared" si="44"/>
        <v>124126020.5668</v>
      </c>
      <c r="K333" s="7"/>
      <c r="L333" s="142"/>
      <c r="M333" s="145"/>
      <c r="N333" s="8">
        <v>2</v>
      </c>
      <c r="O333" s="1" t="s">
        <v>760</v>
      </c>
      <c r="P333" s="4">
        <v>107496426.359</v>
      </c>
      <c r="Q333" s="4">
        <f t="shared" si="47"/>
        <v>-1564740.79</v>
      </c>
      <c r="R333" s="4">
        <v>175327.6367</v>
      </c>
      <c r="S333" s="4">
        <v>3484196.8309999998</v>
      </c>
      <c r="T333" s="4">
        <v>33456690.594900001</v>
      </c>
      <c r="U333" s="5">
        <f t="shared" si="45"/>
        <v>143047900.63159999</v>
      </c>
    </row>
    <row r="334" spans="1:21" ht="24.95" customHeight="1" x14ac:dyDescent="0.2">
      <c r="A334" s="150"/>
      <c r="B334" s="145"/>
      <c r="C334" s="1">
        <v>26</v>
      </c>
      <c r="D334" s="1" t="s">
        <v>386</v>
      </c>
      <c r="E334" s="4">
        <v>96582508.097399995</v>
      </c>
      <c r="F334" s="4">
        <v>0</v>
      </c>
      <c r="G334" s="4">
        <v>157526.93799999999</v>
      </c>
      <c r="H334" s="4">
        <v>3130452.6116999998</v>
      </c>
      <c r="I334" s="4">
        <v>33594058.953299999</v>
      </c>
      <c r="J334" s="5">
        <f t="shared" si="44"/>
        <v>133464546.60039999</v>
      </c>
      <c r="K334" s="7"/>
      <c r="L334" s="142"/>
      <c r="M334" s="145"/>
      <c r="N334" s="8">
        <v>3</v>
      </c>
      <c r="O334" s="1" t="s">
        <v>761</v>
      </c>
      <c r="P334" s="4">
        <v>115845268.48199999</v>
      </c>
      <c r="Q334" s="4">
        <f t="shared" si="47"/>
        <v>-1564740.79</v>
      </c>
      <c r="R334" s="4">
        <v>188944.67319999999</v>
      </c>
      <c r="S334" s="4">
        <v>3754801.2618</v>
      </c>
      <c r="T334" s="4">
        <v>34785978.149099998</v>
      </c>
      <c r="U334" s="5">
        <f t="shared" si="45"/>
        <v>153010251.77609998</v>
      </c>
    </row>
    <row r="335" spans="1:21" ht="24.95" customHeight="1" x14ac:dyDescent="0.2">
      <c r="A335" s="150"/>
      <c r="B335" s="146"/>
      <c r="C335" s="1">
        <v>27</v>
      </c>
      <c r="D335" s="1" t="s">
        <v>387</v>
      </c>
      <c r="E335" s="4">
        <v>86401229.089000002</v>
      </c>
      <c r="F335" s="4">
        <v>0</v>
      </c>
      <c r="G335" s="4">
        <v>140921.18049999999</v>
      </c>
      <c r="H335" s="4">
        <v>2800454.8503</v>
      </c>
      <c r="I335" s="4">
        <v>28306772.563499998</v>
      </c>
      <c r="J335" s="5">
        <f t="shared" si="44"/>
        <v>117649377.6833</v>
      </c>
      <c r="K335" s="7"/>
      <c r="L335" s="142"/>
      <c r="M335" s="145"/>
      <c r="N335" s="8">
        <v>4</v>
      </c>
      <c r="O335" s="1" t="s">
        <v>762</v>
      </c>
      <c r="P335" s="4">
        <v>125780426.8503</v>
      </c>
      <c r="Q335" s="4">
        <f t="shared" si="47"/>
        <v>-1564740.79</v>
      </c>
      <c r="R335" s="4">
        <v>205149.00570000001</v>
      </c>
      <c r="S335" s="4">
        <v>4076821.7091000001</v>
      </c>
      <c r="T335" s="4">
        <v>38516942.449000001</v>
      </c>
      <c r="U335" s="5">
        <f t="shared" si="45"/>
        <v>167014599.22409999</v>
      </c>
    </row>
    <row r="336" spans="1:21" ht="24.95" customHeight="1" x14ac:dyDescent="0.2">
      <c r="A336" s="1"/>
      <c r="B336" s="147" t="s">
        <v>871</v>
      </c>
      <c r="C336" s="148"/>
      <c r="D336" s="149"/>
      <c r="E336" s="10">
        <f t="shared" ref="E336:J336" si="48">SUM(E309:E335)</f>
        <v>2553325502.8412004</v>
      </c>
      <c r="F336" s="10">
        <f t="shared" si="48"/>
        <v>0</v>
      </c>
      <c r="G336" s="10">
        <f t="shared" si="48"/>
        <v>4164496.8240999999</v>
      </c>
      <c r="H336" s="10">
        <f t="shared" si="48"/>
        <v>82758924.42930001</v>
      </c>
      <c r="I336" s="10">
        <f t="shared" si="48"/>
        <v>851425784.13049984</v>
      </c>
      <c r="J336" s="10">
        <f t="shared" si="48"/>
        <v>3491674708.2251005</v>
      </c>
      <c r="K336" s="7"/>
      <c r="L336" s="142"/>
      <c r="M336" s="145"/>
      <c r="N336" s="8">
        <v>5</v>
      </c>
      <c r="O336" s="1" t="s">
        <v>763</v>
      </c>
      <c r="P336" s="4">
        <v>118322265.7832</v>
      </c>
      <c r="Q336" s="4">
        <f t="shared" si="47"/>
        <v>-1564740.79</v>
      </c>
      <c r="R336" s="4">
        <v>192984.67800000001</v>
      </c>
      <c r="S336" s="4">
        <v>3835086.2204</v>
      </c>
      <c r="T336" s="4">
        <v>33935206.334100001</v>
      </c>
      <c r="U336" s="5">
        <f t="shared" si="45"/>
        <v>154720802.22569999</v>
      </c>
    </row>
    <row r="337" spans="1:21" ht="24.95" customHeight="1" x14ac:dyDescent="0.2">
      <c r="A337" s="150">
        <v>17</v>
      </c>
      <c r="B337" s="144" t="s">
        <v>57</v>
      </c>
      <c r="C337" s="1">
        <v>1</v>
      </c>
      <c r="D337" s="1" t="s">
        <v>388</v>
      </c>
      <c r="E337" s="4">
        <v>90226917.988999993</v>
      </c>
      <c r="F337" s="4">
        <v>0</v>
      </c>
      <c r="G337" s="4">
        <v>147160.9135</v>
      </c>
      <c r="H337" s="4">
        <v>2924453.8853000002</v>
      </c>
      <c r="I337" s="4">
        <v>30655579.9388</v>
      </c>
      <c r="J337" s="5">
        <f t="shared" si="44"/>
        <v>123954112.72659999</v>
      </c>
      <c r="K337" s="7"/>
      <c r="L337" s="142"/>
      <c r="M337" s="145"/>
      <c r="N337" s="8">
        <v>6</v>
      </c>
      <c r="O337" s="1" t="s">
        <v>764</v>
      </c>
      <c r="P337" s="4">
        <v>107213365.7903</v>
      </c>
      <c r="Q337" s="4">
        <f t="shared" si="47"/>
        <v>-1564740.79</v>
      </c>
      <c r="R337" s="4">
        <v>174865.96239999999</v>
      </c>
      <c r="S337" s="4">
        <v>3475022.2122</v>
      </c>
      <c r="T337" s="4">
        <v>27910213.967300002</v>
      </c>
      <c r="U337" s="5">
        <f t="shared" si="45"/>
        <v>137208727.14219999</v>
      </c>
    </row>
    <row r="338" spans="1:21" ht="24.95" customHeight="1" x14ac:dyDescent="0.2">
      <c r="A338" s="150"/>
      <c r="B338" s="145"/>
      <c r="C338" s="1">
        <v>2</v>
      </c>
      <c r="D338" s="1" t="s">
        <v>389</v>
      </c>
      <c r="E338" s="4">
        <v>106712389.51100001</v>
      </c>
      <c r="F338" s="4">
        <v>0</v>
      </c>
      <c r="G338" s="4">
        <v>174048.86559999999</v>
      </c>
      <c r="H338" s="4">
        <v>3458784.4633999998</v>
      </c>
      <c r="I338" s="4">
        <v>35940782.8059</v>
      </c>
      <c r="J338" s="5">
        <f t="shared" si="44"/>
        <v>146286005.64590001</v>
      </c>
      <c r="K338" s="7"/>
      <c r="L338" s="142"/>
      <c r="M338" s="145"/>
      <c r="N338" s="8">
        <v>7</v>
      </c>
      <c r="O338" s="1" t="s">
        <v>765</v>
      </c>
      <c r="P338" s="4">
        <v>122452962.3734</v>
      </c>
      <c r="Q338" s="4">
        <f t="shared" si="47"/>
        <v>-1564740.79</v>
      </c>
      <c r="R338" s="4">
        <v>199721.88130000001</v>
      </c>
      <c r="S338" s="4">
        <v>3968971.2291000001</v>
      </c>
      <c r="T338" s="4">
        <v>37342599.541199997</v>
      </c>
      <c r="U338" s="5">
        <f t="shared" si="45"/>
        <v>162399514.23500001</v>
      </c>
    </row>
    <row r="339" spans="1:21" ht="24.95" customHeight="1" x14ac:dyDescent="0.2">
      <c r="A339" s="150"/>
      <c r="B339" s="145"/>
      <c r="C339" s="1">
        <v>3</v>
      </c>
      <c r="D339" s="1" t="s">
        <v>390</v>
      </c>
      <c r="E339" s="4">
        <v>132432985.6504</v>
      </c>
      <c r="F339" s="4">
        <v>0</v>
      </c>
      <c r="G339" s="4">
        <v>215999.38889999999</v>
      </c>
      <c r="H339" s="4">
        <v>4292445.8472999996</v>
      </c>
      <c r="I339" s="4">
        <v>43252003.255500004</v>
      </c>
      <c r="J339" s="5">
        <f t="shared" si="44"/>
        <v>180193434.14209998</v>
      </c>
      <c r="K339" s="7"/>
      <c r="L339" s="142"/>
      <c r="M339" s="145"/>
      <c r="N339" s="8">
        <v>8</v>
      </c>
      <c r="O339" s="1" t="s">
        <v>766</v>
      </c>
      <c r="P339" s="4">
        <v>104490425.645</v>
      </c>
      <c r="Q339" s="4">
        <f t="shared" si="47"/>
        <v>-1564740.79</v>
      </c>
      <c r="R339" s="4">
        <v>170424.82260000001</v>
      </c>
      <c r="S339" s="4">
        <v>3386765.7022000002</v>
      </c>
      <c r="T339" s="4">
        <v>31726185.997900002</v>
      </c>
      <c r="U339" s="5">
        <f t="shared" si="45"/>
        <v>138209061.3777</v>
      </c>
    </row>
    <row r="340" spans="1:21" ht="24.95" customHeight="1" x14ac:dyDescent="0.2">
      <c r="A340" s="150"/>
      <c r="B340" s="145"/>
      <c r="C340" s="1">
        <v>4</v>
      </c>
      <c r="D340" s="1" t="s">
        <v>391</v>
      </c>
      <c r="E340" s="4">
        <v>100170072.4497</v>
      </c>
      <c r="F340" s="4">
        <v>0</v>
      </c>
      <c r="G340" s="4">
        <v>163378.28769999999</v>
      </c>
      <c r="H340" s="4">
        <v>3246733.5036999998</v>
      </c>
      <c r="I340" s="4">
        <v>31372867.392299999</v>
      </c>
      <c r="J340" s="5">
        <f t="shared" si="44"/>
        <v>134953051.63339999</v>
      </c>
      <c r="K340" s="7"/>
      <c r="L340" s="142"/>
      <c r="M340" s="145"/>
      <c r="N340" s="8">
        <v>9</v>
      </c>
      <c r="O340" s="1" t="s">
        <v>767</v>
      </c>
      <c r="P340" s="4">
        <v>118275378.8425</v>
      </c>
      <c r="Q340" s="4">
        <f t="shared" si="47"/>
        <v>-1564740.79</v>
      </c>
      <c r="R340" s="4">
        <v>192908.20499999999</v>
      </c>
      <c r="S340" s="4">
        <v>3833566.5109999999</v>
      </c>
      <c r="T340" s="4">
        <v>31421574.962699998</v>
      </c>
      <c r="U340" s="5">
        <f t="shared" si="45"/>
        <v>152158687.73120001</v>
      </c>
    </row>
    <row r="341" spans="1:21" ht="24.95" customHeight="1" x14ac:dyDescent="0.2">
      <c r="A341" s="150"/>
      <c r="B341" s="145"/>
      <c r="C341" s="1">
        <v>5</v>
      </c>
      <c r="D341" s="1" t="s">
        <v>392</v>
      </c>
      <c r="E341" s="4">
        <v>85954660.366300002</v>
      </c>
      <c r="F341" s="4">
        <v>0</v>
      </c>
      <c r="G341" s="4">
        <v>140192.8229</v>
      </c>
      <c r="H341" s="4">
        <v>2785980.5707</v>
      </c>
      <c r="I341" s="4">
        <v>27071434.546500001</v>
      </c>
      <c r="J341" s="5">
        <f t="shared" si="44"/>
        <v>115952268.3064</v>
      </c>
      <c r="K341" s="7"/>
      <c r="L341" s="142"/>
      <c r="M341" s="145"/>
      <c r="N341" s="8">
        <v>10</v>
      </c>
      <c r="O341" s="1" t="s">
        <v>768</v>
      </c>
      <c r="P341" s="4">
        <v>106786200.64740001</v>
      </c>
      <c r="Q341" s="4">
        <f t="shared" si="47"/>
        <v>-1564740.79</v>
      </c>
      <c r="R341" s="4">
        <v>174169.25219999999</v>
      </c>
      <c r="S341" s="4">
        <v>3461176.8454999998</v>
      </c>
      <c r="T341" s="4">
        <v>29932203.4058</v>
      </c>
      <c r="U341" s="5">
        <f t="shared" si="45"/>
        <v>138789009.36089998</v>
      </c>
    </row>
    <row r="342" spans="1:21" ht="24.95" customHeight="1" x14ac:dyDescent="0.2">
      <c r="A342" s="150"/>
      <c r="B342" s="145"/>
      <c r="C342" s="1">
        <v>6</v>
      </c>
      <c r="D342" s="1" t="s">
        <v>393</v>
      </c>
      <c r="E342" s="4">
        <v>84319239.239500001</v>
      </c>
      <c r="F342" s="4">
        <v>0</v>
      </c>
      <c r="G342" s="4">
        <v>137525.43640000001</v>
      </c>
      <c r="H342" s="4">
        <v>2732972.9564</v>
      </c>
      <c r="I342" s="4">
        <v>28250500.105900001</v>
      </c>
      <c r="J342" s="5">
        <f t="shared" si="44"/>
        <v>115440237.73820001</v>
      </c>
      <c r="K342" s="7"/>
      <c r="L342" s="142"/>
      <c r="M342" s="145"/>
      <c r="N342" s="8">
        <v>11</v>
      </c>
      <c r="O342" s="1" t="s">
        <v>769</v>
      </c>
      <c r="P342" s="4">
        <v>99023603.957800001</v>
      </c>
      <c r="Q342" s="4">
        <f t="shared" si="47"/>
        <v>-1564740.79</v>
      </c>
      <c r="R342" s="4">
        <v>161508.3873</v>
      </c>
      <c r="S342" s="4">
        <v>3209573.9252999998</v>
      </c>
      <c r="T342" s="4">
        <v>30573997.8827</v>
      </c>
      <c r="U342" s="5">
        <f t="shared" si="45"/>
        <v>131403943.36309999</v>
      </c>
    </row>
    <row r="343" spans="1:21" ht="24.95" customHeight="1" x14ac:dyDescent="0.2">
      <c r="A343" s="150"/>
      <c r="B343" s="145"/>
      <c r="C343" s="1">
        <v>7</v>
      </c>
      <c r="D343" s="1" t="s">
        <v>394</v>
      </c>
      <c r="E343" s="4">
        <v>118361063.0702</v>
      </c>
      <c r="F343" s="4">
        <v>0</v>
      </c>
      <c r="G343" s="4">
        <v>193047.95680000001</v>
      </c>
      <c r="H343" s="4">
        <v>3836343.7263000002</v>
      </c>
      <c r="I343" s="4">
        <v>38582828.633299999</v>
      </c>
      <c r="J343" s="5">
        <f t="shared" si="44"/>
        <v>160973283.38659999</v>
      </c>
      <c r="K343" s="7"/>
      <c r="L343" s="142"/>
      <c r="M343" s="145"/>
      <c r="N343" s="8">
        <v>12</v>
      </c>
      <c r="O343" s="1" t="s">
        <v>770</v>
      </c>
      <c r="P343" s="4">
        <v>117899648.6381</v>
      </c>
      <c r="Q343" s="4">
        <f t="shared" si="47"/>
        <v>-1564740.79</v>
      </c>
      <c r="R343" s="4">
        <v>192295.38570000001</v>
      </c>
      <c r="S343" s="4">
        <v>3821388.2644000002</v>
      </c>
      <c r="T343" s="4">
        <v>31634233.191100001</v>
      </c>
      <c r="U343" s="5">
        <f t="shared" si="45"/>
        <v>151982824.6893</v>
      </c>
    </row>
    <row r="344" spans="1:21" ht="24.95" customHeight="1" x14ac:dyDescent="0.2">
      <c r="A344" s="150"/>
      <c r="B344" s="145"/>
      <c r="C344" s="1">
        <v>8</v>
      </c>
      <c r="D344" s="1" t="s">
        <v>395</v>
      </c>
      <c r="E344" s="4">
        <v>99336771.466499999</v>
      </c>
      <c r="F344" s="4">
        <v>0</v>
      </c>
      <c r="G344" s="4">
        <v>162019.16630000001</v>
      </c>
      <c r="H344" s="4">
        <v>3219724.3766000001</v>
      </c>
      <c r="I344" s="4">
        <v>32060707.7234</v>
      </c>
      <c r="J344" s="5">
        <f t="shared" si="44"/>
        <v>134779222.73280001</v>
      </c>
      <c r="K344" s="7"/>
      <c r="L344" s="142"/>
      <c r="M344" s="145"/>
      <c r="N344" s="8">
        <v>13</v>
      </c>
      <c r="O344" s="1" t="s">
        <v>771</v>
      </c>
      <c r="P344" s="4">
        <v>123700522.8088</v>
      </c>
      <c r="Q344" s="4">
        <f t="shared" si="47"/>
        <v>-1564740.79</v>
      </c>
      <c r="R344" s="4">
        <v>201756.6635</v>
      </c>
      <c r="S344" s="4">
        <v>4009407.4208999998</v>
      </c>
      <c r="T344" s="4">
        <v>35692518.924699999</v>
      </c>
      <c r="U344" s="5">
        <f t="shared" si="45"/>
        <v>162039465.02789998</v>
      </c>
    </row>
    <row r="345" spans="1:21" ht="24.95" customHeight="1" x14ac:dyDescent="0.2">
      <c r="A345" s="150"/>
      <c r="B345" s="145"/>
      <c r="C345" s="1">
        <v>9</v>
      </c>
      <c r="D345" s="1" t="s">
        <v>396</v>
      </c>
      <c r="E345" s="4">
        <v>87012419.381400004</v>
      </c>
      <c r="F345" s="4">
        <v>0</v>
      </c>
      <c r="G345" s="4">
        <v>141918.0374</v>
      </c>
      <c r="H345" s="4">
        <v>2820264.8788999999</v>
      </c>
      <c r="I345" s="4">
        <v>28930423.050299998</v>
      </c>
      <c r="J345" s="5">
        <f t="shared" si="44"/>
        <v>118905025.34800002</v>
      </c>
      <c r="K345" s="7"/>
      <c r="L345" s="142"/>
      <c r="M345" s="145"/>
      <c r="N345" s="8">
        <v>14</v>
      </c>
      <c r="O345" s="1" t="s">
        <v>772</v>
      </c>
      <c r="P345" s="4">
        <v>111460724.29080001</v>
      </c>
      <c r="Q345" s="4">
        <f t="shared" si="47"/>
        <v>-1564740.79</v>
      </c>
      <c r="R345" s="4">
        <v>181793.4423</v>
      </c>
      <c r="S345" s="4">
        <v>3612688.4912</v>
      </c>
      <c r="T345" s="4">
        <v>32137612.302499998</v>
      </c>
      <c r="U345" s="5">
        <f t="shared" si="45"/>
        <v>145828077.73680001</v>
      </c>
    </row>
    <row r="346" spans="1:21" ht="24.95" customHeight="1" x14ac:dyDescent="0.2">
      <c r="A346" s="150"/>
      <c r="B346" s="145"/>
      <c r="C346" s="1">
        <v>10</v>
      </c>
      <c r="D346" s="1" t="s">
        <v>397</v>
      </c>
      <c r="E346" s="4">
        <v>91923884.8081</v>
      </c>
      <c r="F346" s="4">
        <v>0</v>
      </c>
      <c r="G346" s="4">
        <v>149928.68160000001</v>
      </c>
      <c r="H346" s="4">
        <v>2979456.3316000002</v>
      </c>
      <c r="I346" s="4">
        <v>29476097.674800001</v>
      </c>
      <c r="J346" s="5">
        <f t="shared" si="44"/>
        <v>124529367.49610001</v>
      </c>
      <c r="K346" s="7"/>
      <c r="L346" s="142"/>
      <c r="M346" s="145"/>
      <c r="N346" s="8">
        <v>15</v>
      </c>
      <c r="O346" s="1" t="s">
        <v>773</v>
      </c>
      <c r="P346" s="4">
        <v>99806250.585199997</v>
      </c>
      <c r="Q346" s="4">
        <f t="shared" si="47"/>
        <v>-1564740.79</v>
      </c>
      <c r="R346" s="4">
        <v>162784.891</v>
      </c>
      <c r="S346" s="4">
        <v>3234941.2327000001</v>
      </c>
      <c r="T346" s="4">
        <v>28523741.984700002</v>
      </c>
      <c r="U346" s="5">
        <f t="shared" si="45"/>
        <v>130162977.90360001</v>
      </c>
    </row>
    <row r="347" spans="1:21" ht="24.95" customHeight="1" x14ac:dyDescent="0.2">
      <c r="A347" s="150"/>
      <c r="B347" s="145"/>
      <c r="C347" s="1">
        <v>11</v>
      </c>
      <c r="D347" s="1" t="s">
        <v>398</v>
      </c>
      <c r="E347" s="4">
        <v>127871457.411</v>
      </c>
      <c r="F347" s="4">
        <v>0</v>
      </c>
      <c r="G347" s="4">
        <v>208559.49530000001</v>
      </c>
      <c r="H347" s="4">
        <v>4144596.6324</v>
      </c>
      <c r="I347" s="4">
        <v>40419037.287699997</v>
      </c>
      <c r="J347" s="5">
        <f t="shared" si="44"/>
        <v>172643650.82639998</v>
      </c>
      <c r="K347" s="7"/>
      <c r="L347" s="142"/>
      <c r="M347" s="145"/>
      <c r="N347" s="8">
        <v>16</v>
      </c>
      <c r="O347" s="1" t="s">
        <v>774</v>
      </c>
      <c r="P347" s="4">
        <v>110908487.6197</v>
      </c>
      <c r="Q347" s="4">
        <f t="shared" si="47"/>
        <v>-1564740.79</v>
      </c>
      <c r="R347" s="4">
        <v>180892.73929999999</v>
      </c>
      <c r="S347" s="4">
        <v>3594789.2798000001</v>
      </c>
      <c r="T347" s="4">
        <v>37445942.272699997</v>
      </c>
      <c r="U347" s="5">
        <f t="shared" si="45"/>
        <v>150565371.12149999</v>
      </c>
    </row>
    <row r="348" spans="1:21" ht="24.95" customHeight="1" x14ac:dyDescent="0.2">
      <c r="A348" s="150"/>
      <c r="B348" s="145"/>
      <c r="C348" s="1">
        <v>12</v>
      </c>
      <c r="D348" s="1" t="s">
        <v>399</v>
      </c>
      <c r="E348" s="4">
        <v>94543494.217399999</v>
      </c>
      <c r="F348" s="4">
        <v>0</v>
      </c>
      <c r="G348" s="4">
        <v>154201.28810000001</v>
      </c>
      <c r="H348" s="4">
        <v>3064363.6639999999</v>
      </c>
      <c r="I348" s="4">
        <v>30135810.447999999</v>
      </c>
      <c r="J348" s="5">
        <f t="shared" si="44"/>
        <v>127897869.61750001</v>
      </c>
      <c r="K348" s="7"/>
      <c r="L348" s="142"/>
      <c r="M348" s="145"/>
      <c r="N348" s="8">
        <v>17</v>
      </c>
      <c r="O348" s="1" t="s">
        <v>775</v>
      </c>
      <c r="P348" s="4">
        <v>110012513.57269999</v>
      </c>
      <c r="Q348" s="4">
        <f t="shared" si="47"/>
        <v>-1564740.79</v>
      </c>
      <c r="R348" s="4">
        <v>179431.3976</v>
      </c>
      <c r="S348" s="4">
        <v>3565748.7801000001</v>
      </c>
      <c r="T348" s="4">
        <v>34811536.028999999</v>
      </c>
      <c r="U348" s="5">
        <f t="shared" si="45"/>
        <v>147004488.98939997</v>
      </c>
    </row>
    <row r="349" spans="1:21" ht="24.95" customHeight="1" x14ac:dyDescent="0.2">
      <c r="A349" s="150"/>
      <c r="B349" s="145"/>
      <c r="C349" s="1">
        <v>13</v>
      </c>
      <c r="D349" s="1" t="s">
        <v>400</v>
      </c>
      <c r="E349" s="4">
        <v>79810119.952099994</v>
      </c>
      <c r="F349" s="4">
        <v>0</v>
      </c>
      <c r="G349" s="4">
        <v>130171.0223</v>
      </c>
      <c r="H349" s="4">
        <v>2586822.4314999999</v>
      </c>
      <c r="I349" s="4">
        <v>28823955.034600001</v>
      </c>
      <c r="J349" s="5">
        <f t="shared" si="44"/>
        <v>111351068.44050001</v>
      </c>
      <c r="K349" s="7"/>
      <c r="L349" s="142"/>
      <c r="M349" s="145"/>
      <c r="N349" s="8">
        <v>18</v>
      </c>
      <c r="O349" s="1" t="s">
        <v>776</v>
      </c>
      <c r="P349" s="4">
        <v>123182827.9411</v>
      </c>
      <c r="Q349" s="4">
        <f t="shared" si="47"/>
        <v>-1564740.79</v>
      </c>
      <c r="R349" s="4">
        <v>200912.29860000001</v>
      </c>
      <c r="S349" s="4">
        <v>3992627.7856999999</v>
      </c>
      <c r="T349" s="4">
        <v>36896239.504100002</v>
      </c>
      <c r="U349" s="5">
        <f t="shared" si="45"/>
        <v>162707866.73949999</v>
      </c>
    </row>
    <row r="350" spans="1:21" ht="24.95" customHeight="1" x14ac:dyDescent="0.2">
      <c r="A350" s="150"/>
      <c r="B350" s="145"/>
      <c r="C350" s="1">
        <v>14</v>
      </c>
      <c r="D350" s="1" t="s">
        <v>401</v>
      </c>
      <c r="E350" s="4">
        <v>109696463.0971</v>
      </c>
      <c r="F350" s="4">
        <v>0</v>
      </c>
      <c r="G350" s="4">
        <v>178915.91639999999</v>
      </c>
      <c r="H350" s="4">
        <v>3555504.8854999999</v>
      </c>
      <c r="I350" s="4">
        <v>37398762.619099997</v>
      </c>
      <c r="J350" s="5">
        <f t="shared" si="44"/>
        <v>150829646.51809999</v>
      </c>
      <c r="K350" s="7"/>
      <c r="L350" s="142"/>
      <c r="M350" s="145"/>
      <c r="N350" s="8">
        <v>19</v>
      </c>
      <c r="O350" s="1" t="s">
        <v>777</v>
      </c>
      <c r="P350" s="4">
        <v>113569603.0808</v>
      </c>
      <c r="Q350" s="4">
        <f t="shared" si="47"/>
        <v>-1564740.79</v>
      </c>
      <c r="R350" s="4">
        <v>185233.04250000001</v>
      </c>
      <c r="S350" s="4">
        <v>3681041.9150999999</v>
      </c>
      <c r="T350" s="4">
        <v>29181787.939599998</v>
      </c>
      <c r="U350" s="5">
        <f t="shared" si="45"/>
        <v>145052925.18799999</v>
      </c>
    </row>
    <row r="351" spans="1:21" ht="24.95" customHeight="1" x14ac:dyDescent="0.2">
      <c r="A351" s="150"/>
      <c r="B351" s="145"/>
      <c r="C351" s="1">
        <v>15</v>
      </c>
      <c r="D351" s="1" t="s">
        <v>402</v>
      </c>
      <c r="E351" s="4">
        <v>123380438.3274</v>
      </c>
      <c r="F351" s="4">
        <v>0</v>
      </c>
      <c r="G351" s="4">
        <v>201234.6029</v>
      </c>
      <c r="H351" s="4">
        <v>3999032.7752</v>
      </c>
      <c r="I351" s="4">
        <v>40313194.3288</v>
      </c>
      <c r="J351" s="5">
        <f t="shared" si="44"/>
        <v>167893900.0343</v>
      </c>
      <c r="K351" s="7"/>
      <c r="L351" s="142"/>
      <c r="M351" s="145"/>
      <c r="N351" s="8">
        <v>20</v>
      </c>
      <c r="O351" s="1" t="s">
        <v>778</v>
      </c>
      <c r="P351" s="4">
        <v>103349995.88500001</v>
      </c>
      <c r="Q351" s="4">
        <f t="shared" si="47"/>
        <v>-1564740.79</v>
      </c>
      <c r="R351" s="4">
        <v>168564.7714</v>
      </c>
      <c r="S351" s="4">
        <v>3349801.8524000002</v>
      </c>
      <c r="T351" s="4">
        <v>26022959.004000001</v>
      </c>
      <c r="U351" s="5">
        <f t="shared" si="45"/>
        <v>131326580.72280002</v>
      </c>
    </row>
    <row r="352" spans="1:21" ht="24.95" customHeight="1" x14ac:dyDescent="0.2">
      <c r="A352" s="150"/>
      <c r="B352" s="145"/>
      <c r="C352" s="1">
        <v>16</v>
      </c>
      <c r="D352" s="1" t="s">
        <v>403</v>
      </c>
      <c r="E352" s="4">
        <v>90425980.525600001</v>
      </c>
      <c r="F352" s="4">
        <v>0</v>
      </c>
      <c r="G352" s="4">
        <v>147485.5863</v>
      </c>
      <c r="H352" s="4">
        <v>2930905.9421999999</v>
      </c>
      <c r="I352" s="4">
        <v>30374651.613000002</v>
      </c>
      <c r="J352" s="5">
        <f t="shared" si="44"/>
        <v>123879023.66710001</v>
      </c>
      <c r="K352" s="7"/>
      <c r="L352" s="142"/>
      <c r="M352" s="145"/>
      <c r="N352" s="8">
        <v>21</v>
      </c>
      <c r="O352" s="1" t="s">
        <v>779</v>
      </c>
      <c r="P352" s="4">
        <v>106537944.3943</v>
      </c>
      <c r="Q352" s="4">
        <f t="shared" si="47"/>
        <v>-1564740.79</v>
      </c>
      <c r="R352" s="4">
        <v>173764.34400000001</v>
      </c>
      <c r="S352" s="4">
        <v>3453130.3114999998</v>
      </c>
      <c r="T352" s="4">
        <v>33749286.648500003</v>
      </c>
      <c r="U352" s="5">
        <f t="shared" si="45"/>
        <v>142349384.90829998</v>
      </c>
    </row>
    <row r="353" spans="1:21" ht="24.95" customHeight="1" x14ac:dyDescent="0.2">
      <c r="A353" s="150"/>
      <c r="B353" s="145"/>
      <c r="C353" s="1">
        <v>17</v>
      </c>
      <c r="D353" s="1" t="s">
        <v>404</v>
      </c>
      <c r="E353" s="4">
        <v>95687828.656499997</v>
      </c>
      <c r="F353" s="4">
        <v>0</v>
      </c>
      <c r="G353" s="4">
        <v>156067.7078</v>
      </c>
      <c r="H353" s="4">
        <v>3101454.0729999999</v>
      </c>
      <c r="I353" s="4">
        <v>32703891.215500001</v>
      </c>
      <c r="J353" s="5">
        <f t="shared" si="44"/>
        <v>131649241.65279999</v>
      </c>
      <c r="K353" s="7"/>
      <c r="L353" s="142"/>
      <c r="M353" s="145"/>
      <c r="N353" s="8">
        <v>22</v>
      </c>
      <c r="O353" s="1" t="s">
        <v>780</v>
      </c>
      <c r="P353" s="4">
        <v>102506056.9017</v>
      </c>
      <c r="Q353" s="4">
        <f t="shared" si="47"/>
        <v>-1564740.79</v>
      </c>
      <c r="R353" s="4">
        <v>167188.29930000001</v>
      </c>
      <c r="S353" s="4">
        <v>3322447.9241999998</v>
      </c>
      <c r="T353" s="4">
        <v>32546955.0843</v>
      </c>
      <c r="U353" s="5">
        <f t="shared" si="45"/>
        <v>136977907.41949999</v>
      </c>
    </row>
    <row r="354" spans="1:21" ht="24.95" customHeight="1" x14ac:dyDescent="0.2">
      <c r="A354" s="150"/>
      <c r="B354" s="145"/>
      <c r="C354" s="1">
        <v>18</v>
      </c>
      <c r="D354" s="1" t="s">
        <v>405</v>
      </c>
      <c r="E354" s="4">
        <v>99800732.501499996</v>
      </c>
      <c r="F354" s="4">
        <v>0</v>
      </c>
      <c r="G354" s="4">
        <v>162775.8909</v>
      </c>
      <c r="H354" s="4">
        <v>3234762.3794</v>
      </c>
      <c r="I354" s="4">
        <v>34789428.099799998</v>
      </c>
      <c r="J354" s="5">
        <f t="shared" si="44"/>
        <v>137987698.8716</v>
      </c>
      <c r="K354" s="7"/>
      <c r="L354" s="143"/>
      <c r="M354" s="146"/>
      <c r="N354" s="8">
        <v>23</v>
      </c>
      <c r="O354" s="1" t="s">
        <v>781</v>
      </c>
      <c r="P354" s="4">
        <v>96099405.782800004</v>
      </c>
      <c r="Q354" s="4">
        <f>-1564740.79</f>
        <v>-1564740.79</v>
      </c>
      <c r="R354" s="4">
        <v>156738.9938</v>
      </c>
      <c r="S354" s="4">
        <v>3114794.1976000001</v>
      </c>
      <c r="T354" s="4">
        <v>29262211.9201</v>
      </c>
      <c r="U354" s="5">
        <f t="shared" si="45"/>
        <v>127068410.10430001</v>
      </c>
    </row>
    <row r="355" spans="1:21" ht="24.95" customHeight="1" x14ac:dyDescent="0.2">
      <c r="A355" s="150"/>
      <c r="B355" s="145"/>
      <c r="C355" s="1">
        <v>19</v>
      </c>
      <c r="D355" s="1" t="s">
        <v>406</v>
      </c>
      <c r="E355" s="4">
        <v>103108786.5995</v>
      </c>
      <c r="F355" s="4">
        <v>0</v>
      </c>
      <c r="G355" s="4">
        <v>168171.35690000001</v>
      </c>
      <c r="H355" s="4">
        <v>3341983.7261999999</v>
      </c>
      <c r="I355" s="4">
        <v>33496949.448600002</v>
      </c>
      <c r="J355" s="5">
        <f t="shared" si="44"/>
        <v>140115891.13120002</v>
      </c>
      <c r="K355" s="7"/>
      <c r="L355" s="14"/>
      <c r="M355" s="147" t="s">
        <v>888</v>
      </c>
      <c r="N355" s="148"/>
      <c r="O355" s="149"/>
      <c r="P355" s="10">
        <f t="shared" ref="P355:U355" si="49">SUM(P332:P354)</f>
        <v>2539153332.6242003</v>
      </c>
      <c r="Q355" s="10">
        <f t="shared" si="49"/>
        <v>-35989038.169999987</v>
      </c>
      <c r="R355" s="10">
        <f t="shared" si="49"/>
        <v>4141381.8874999997</v>
      </c>
      <c r="S355" s="10">
        <f t="shared" si="49"/>
        <v>82299573.060700014</v>
      </c>
      <c r="T355" s="10">
        <f t="shared" si="49"/>
        <v>746075433.61819994</v>
      </c>
      <c r="U355" s="10">
        <f t="shared" si="49"/>
        <v>3335680683.0205998</v>
      </c>
    </row>
    <row r="356" spans="1:21" ht="24.95" customHeight="1" x14ac:dyDescent="0.2">
      <c r="A356" s="150"/>
      <c r="B356" s="145"/>
      <c r="C356" s="1">
        <v>20</v>
      </c>
      <c r="D356" s="1" t="s">
        <v>407</v>
      </c>
      <c r="E356" s="4">
        <v>104000335.8317</v>
      </c>
      <c r="F356" s="4">
        <v>0</v>
      </c>
      <c r="G356" s="4">
        <v>169625.4817</v>
      </c>
      <c r="H356" s="4">
        <v>3370880.8078000001</v>
      </c>
      <c r="I356" s="4">
        <v>33969353.520900004</v>
      </c>
      <c r="J356" s="5">
        <f t="shared" si="44"/>
        <v>141510195.64210001</v>
      </c>
      <c r="K356" s="7"/>
      <c r="L356" s="141">
        <v>34</v>
      </c>
      <c r="M356" s="144" t="s">
        <v>74</v>
      </c>
      <c r="N356" s="8">
        <v>1</v>
      </c>
      <c r="O356" s="1" t="s">
        <v>782</v>
      </c>
      <c r="P356" s="4">
        <v>95385625.824699998</v>
      </c>
      <c r="Q356" s="4">
        <v>0</v>
      </c>
      <c r="R356" s="4">
        <v>155574.81229999999</v>
      </c>
      <c r="S356" s="4">
        <v>3091659.0110999998</v>
      </c>
      <c r="T356" s="4">
        <v>27089784.540399998</v>
      </c>
      <c r="U356" s="5">
        <f t="shared" si="45"/>
        <v>125722644.18849999</v>
      </c>
    </row>
    <row r="357" spans="1:21" ht="24.95" customHeight="1" x14ac:dyDescent="0.2">
      <c r="A357" s="150"/>
      <c r="B357" s="145"/>
      <c r="C357" s="1">
        <v>21</v>
      </c>
      <c r="D357" s="1" t="s">
        <v>408</v>
      </c>
      <c r="E357" s="4">
        <v>97427461.465299994</v>
      </c>
      <c r="F357" s="4">
        <v>0</v>
      </c>
      <c r="G357" s="4">
        <v>158905.06460000001</v>
      </c>
      <c r="H357" s="4">
        <v>3157839.4183</v>
      </c>
      <c r="I357" s="4">
        <v>32698265.704</v>
      </c>
      <c r="J357" s="5">
        <f t="shared" si="44"/>
        <v>133442471.6522</v>
      </c>
      <c r="K357" s="7"/>
      <c r="L357" s="142"/>
      <c r="M357" s="145"/>
      <c r="N357" s="8">
        <v>2</v>
      </c>
      <c r="O357" s="1" t="s">
        <v>783</v>
      </c>
      <c r="P357" s="4">
        <v>163226772.00549999</v>
      </c>
      <c r="Q357" s="4">
        <v>0</v>
      </c>
      <c r="R357" s="4">
        <v>266224.3309</v>
      </c>
      <c r="S357" s="4">
        <v>5290540.5417999998</v>
      </c>
      <c r="T357" s="4">
        <v>35563749.620700002</v>
      </c>
      <c r="U357" s="5">
        <f t="shared" si="45"/>
        <v>204347286.4989</v>
      </c>
    </row>
    <row r="358" spans="1:21" ht="24.95" customHeight="1" x14ac:dyDescent="0.2">
      <c r="A358" s="150"/>
      <c r="B358" s="145"/>
      <c r="C358" s="1">
        <v>22</v>
      </c>
      <c r="D358" s="1" t="s">
        <v>409</v>
      </c>
      <c r="E358" s="4">
        <v>89366227.452999994</v>
      </c>
      <c r="F358" s="4">
        <v>0</v>
      </c>
      <c r="G358" s="4">
        <v>145757.1195</v>
      </c>
      <c r="H358" s="4">
        <v>2896557.0022999998</v>
      </c>
      <c r="I358" s="4">
        <v>30407154.5689</v>
      </c>
      <c r="J358" s="5">
        <f t="shared" si="44"/>
        <v>122815696.14369999</v>
      </c>
      <c r="K358" s="7"/>
      <c r="L358" s="142"/>
      <c r="M358" s="145"/>
      <c r="N358" s="8">
        <v>3</v>
      </c>
      <c r="O358" s="1" t="s">
        <v>784</v>
      </c>
      <c r="P358" s="4">
        <v>112106767.3952</v>
      </c>
      <c r="Q358" s="4">
        <v>0</v>
      </c>
      <c r="R358" s="4">
        <v>182847.14439999999</v>
      </c>
      <c r="S358" s="4">
        <v>3633628.1765000001</v>
      </c>
      <c r="T358" s="4">
        <v>30367165.923999999</v>
      </c>
      <c r="U358" s="5">
        <f t="shared" si="45"/>
        <v>146290408.6401</v>
      </c>
    </row>
    <row r="359" spans="1:21" ht="24.95" customHeight="1" x14ac:dyDescent="0.2">
      <c r="A359" s="150"/>
      <c r="B359" s="145"/>
      <c r="C359" s="1">
        <v>23</v>
      </c>
      <c r="D359" s="1" t="s">
        <v>410</v>
      </c>
      <c r="E359" s="4">
        <v>109671887.45290001</v>
      </c>
      <c r="F359" s="4">
        <v>0</v>
      </c>
      <c r="G359" s="4">
        <v>178875.8333</v>
      </c>
      <c r="H359" s="4">
        <v>3554708.3344999999</v>
      </c>
      <c r="I359" s="4">
        <v>34824222.930799998</v>
      </c>
      <c r="J359" s="5">
        <f t="shared" si="44"/>
        <v>148229694.55149999</v>
      </c>
      <c r="K359" s="7"/>
      <c r="L359" s="142"/>
      <c r="M359" s="145"/>
      <c r="N359" s="8">
        <v>4</v>
      </c>
      <c r="O359" s="1" t="s">
        <v>785</v>
      </c>
      <c r="P359" s="4">
        <v>133856150.7043</v>
      </c>
      <c r="Q359" s="4">
        <v>0</v>
      </c>
      <c r="R359" s="4">
        <v>218320.58379999999</v>
      </c>
      <c r="S359" s="4">
        <v>4338573.773</v>
      </c>
      <c r="T359" s="4">
        <v>27149512.1943</v>
      </c>
      <c r="U359" s="5">
        <f t="shared" si="45"/>
        <v>165562557.2554</v>
      </c>
    </row>
    <row r="360" spans="1:21" ht="24.95" customHeight="1" x14ac:dyDescent="0.2">
      <c r="A360" s="150"/>
      <c r="B360" s="145"/>
      <c r="C360" s="1">
        <v>24</v>
      </c>
      <c r="D360" s="1" t="s">
        <v>411</v>
      </c>
      <c r="E360" s="4">
        <v>81103288.214200005</v>
      </c>
      <c r="F360" s="4">
        <v>0</v>
      </c>
      <c r="G360" s="4">
        <v>132280.19140000001</v>
      </c>
      <c r="H360" s="4">
        <v>2628736.8739</v>
      </c>
      <c r="I360" s="4">
        <v>26892598.838500001</v>
      </c>
      <c r="J360" s="5">
        <f t="shared" si="44"/>
        <v>110756904.118</v>
      </c>
      <c r="K360" s="7"/>
      <c r="L360" s="142"/>
      <c r="M360" s="145"/>
      <c r="N360" s="8">
        <v>5</v>
      </c>
      <c r="O360" s="1" t="s">
        <v>786</v>
      </c>
      <c r="P360" s="4">
        <v>144610885.6279</v>
      </c>
      <c r="Q360" s="4">
        <v>0</v>
      </c>
      <c r="R360" s="4">
        <v>235861.6531</v>
      </c>
      <c r="S360" s="4">
        <v>4687158.5083999997</v>
      </c>
      <c r="T360" s="4">
        <v>38051059.153999999</v>
      </c>
      <c r="U360" s="5">
        <f t="shared" si="45"/>
        <v>187584964.94340003</v>
      </c>
    </row>
    <row r="361" spans="1:21" ht="24.95" customHeight="1" x14ac:dyDescent="0.2">
      <c r="A361" s="150"/>
      <c r="B361" s="145"/>
      <c r="C361" s="1">
        <v>25</v>
      </c>
      <c r="D361" s="1" t="s">
        <v>412</v>
      </c>
      <c r="E361" s="4">
        <v>101794311.5346</v>
      </c>
      <c r="F361" s="4">
        <v>0</v>
      </c>
      <c r="G361" s="4">
        <v>166027.4362</v>
      </c>
      <c r="H361" s="4">
        <v>3299378.6833000001</v>
      </c>
      <c r="I361" s="4">
        <v>30575572.662900001</v>
      </c>
      <c r="J361" s="5">
        <f t="shared" si="44"/>
        <v>135835290.317</v>
      </c>
      <c r="K361" s="7"/>
      <c r="L361" s="142"/>
      <c r="M361" s="145"/>
      <c r="N361" s="8">
        <v>6</v>
      </c>
      <c r="O361" s="1" t="s">
        <v>787</v>
      </c>
      <c r="P361" s="4">
        <v>100179259.147</v>
      </c>
      <c r="Q361" s="4">
        <v>0</v>
      </c>
      <c r="R361" s="4">
        <v>163393.27129999999</v>
      </c>
      <c r="S361" s="4">
        <v>3247031.2648999998</v>
      </c>
      <c r="T361" s="4">
        <v>26890669.210299999</v>
      </c>
      <c r="U361" s="5">
        <f t="shared" si="45"/>
        <v>130480352.8935</v>
      </c>
    </row>
    <row r="362" spans="1:21" ht="24.95" customHeight="1" x14ac:dyDescent="0.2">
      <c r="A362" s="150"/>
      <c r="B362" s="145"/>
      <c r="C362" s="1">
        <v>26</v>
      </c>
      <c r="D362" s="1" t="s">
        <v>413</v>
      </c>
      <c r="E362" s="4">
        <v>92581410.423500001</v>
      </c>
      <c r="F362" s="4">
        <v>0</v>
      </c>
      <c r="G362" s="4">
        <v>151001.11180000001</v>
      </c>
      <c r="H362" s="4">
        <v>3000768.1904000002</v>
      </c>
      <c r="I362" s="4">
        <v>30638633.953299999</v>
      </c>
      <c r="J362" s="5">
        <f t="shared" si="44"/>
        <v>126371813.67900001</v>
      </c>
      <c r="K362" s="7"/>
      <c r="L362" s="142"/>
      <c r="M362" s="145"/>
      <c r="N362" s="8">
        <v>7</v>
      </c>
      <c r="O362" s="1" t="s">
        <v>788</v>
      </c>
      <c r="P362" s="4">
        <v>96355226.985499993</v>
      </c>
      <c r="Q362" s="4">
        <v>0</v>
      </c>
      <c r="R362" s="4">
        <v>157156.24050000001</v>
      </c>
      <c r="S362" s="4">
        <v>3123085.9284000001</v>
      </c>
      <c r="T362" s="4">
        <v>30765396.584199999</v>
      </c>
      <c r="U362" s="5">
        <f t="shared" si="45"/>
        <v>130400865.73859999</v>
      </c>
    </row>
    <row r="363" spans="1:21" ht="24.95" customHeight="1" x14ac:dyDescent="0.2">
      <c r="A363" s="150"/>
      <c r="B363" s="146"/>
      <c r="C363" s="1">
        <v>27</v>
      </c>
      <c r="D363" s="1" t="s">
        <v>414</v>
      </c>
      <c r="E363" s="4">
        <v>85788216.864999995</v>
      </c>
      <c r="F363" s="4">
        <v>0</v>
      </c>
      <c r="G363" s="4">
        <v>139921.35209999999</v>
      </c>
      <c r="H363" s="4">
        <v>2780585.7689</v>
      </c>
      <c r="I363" s="4">
        <v>28138545.4802</v>
      </c>
      <c r="J363" s="5">
        <f t="shared" si="44"/>
        <v>116847269.46619999</v>
      </c>
      <c r="K363" s="7"/>
      <c r="L363" s="142"/>
      <c r="M363" s="145"/>
      <c r="N363" s="8">
        <v>8</v>
      </c>
      <c r="O363" s="1" t="s">
        <v>789</v>
      </c>
      <c r="P363" s="4">
        <v>149556489.71619999</v>
      </c>
      <c r="Q363" s="4">
        <v>0</v>
      </c>
      <c r="R363" s="4">
        <v>243927.97779999999</v>
      </c>
      <c r="S363" s="4">
        <v>4847456.4705999997</v>
      </c>
      <c r="T363" s="4">
        <v>34654569.716200002</v>
      </c>
      <c r="U363" s="5">
        <f t="shared" si="45"/>
        <v>189302443.88080001</v>
      </c>
    </row>
    <row r="364" spans="1:21" ht="24.95" customHeight="1" x14ac:dyDescent="0.2">
      <c r="A364" s="1"/>
      <c r="B364" s="147" t="s">
        <v>872</v>
      </c>
      <c r="C364" s="148"/>
      <c r="D364" s="149"/>
      <c r="E364" s="10">
        <f t="shared" ref="E364:J364" si="50">SUM(E337:E363)</f>
        <v>2682508844.4603996</v>
      </c>
      <c r="F364" s="10">
        <f t="shared" si="50"/>
        <v>0</v>
      </c>
      <c r="G364" s="10">
        <f t="shared" si="50"/>
        <v>4375196.0145999994</v>
      </c>
      <c r="H364" s="10">
        <f t="shared" si="50"/>
        <v>86946042.129000008</v>
      </c>
      <c r="I364" s="10">
        <f t="shared" si="50"/>
        <v>882193252.88130009</v>
      </c>
      <c r="J364" s="10">
        <f t="shared" si="50"/>
        <v>3656023335.4853001</v>
      </c>
      <c r="K364" s="7"/>
      <c r="L364" s="142"/>
      <c r="M364" s="145"/>
      <c r="N364" s="8">
        <v>9</v>
      </c>
      <c r="O364" s="1" t="s">
        <v>790</v>
      </c>
      <c r="P364" s="4">
        <v>106460183.24529999</v>
      </c>
      <c r="Q364" s="4">
        <v>0</v>
      </c>
      <c r="R364" s="4">
        <v>173637.51490000001</v>
      </c>
      <c r="S364" s="4">
        <v>3450609.9007000001</v>
      </c>
      <c r="T364" s="4">
        <v>27409952.545899998</v>
      </c>
      <c r="U364" s="5">
        <f t="shared" si="45"/>
        <v>137494383.20679998</v>
      </c>
    </row>
    <row r="365" spans="1:21" ht="24.95" customHeight="1" x14ac:dyDescent="0.2">
      <c r="A365" s="150">
        <v>18</v>
      </c>
      <c r="B365" s="144" t="s">
        <v>58</v>
      </c>
      <c r="C365" s="1">
        <v>1</v>
      </c>
      <c r="D365" s="1" t="s">
        <v>415</v>
      </c>
      <c r="E365" s="4">
        <v>160620274.8493</v>
      </c>
      <c r="F365" s="4">
        <v>0</v>
      </c>
      <c r="G365" s="4">
        <v>261973.11069999999</v>
      </c>
      <c r="H365" s="4">
        <v>5206058.2065000003</v>
      </c>
      <c r="I365" s="4">
        <v>40010913.871399999</v>
      </c>
      <c r="J365" s="5">
        <f t="shared" si="44"/>
        <v>206099220.0379</v>
      </c>
      <c r="K365" s="7"/>
      <c r="L365" s="142"/>
      <c r="M365" s="145"/>
      <c r="N365" s="8">
        <v>10</v>
      </c>
      <c r="O365" s="1" t="s">
        <v>791</v>
      </c>
      <c r="P365" s="4">
        <v>98294443.956100002</v>
      </c>
      <c r="Q365" s="4">
        <v>0</v>
      </c>
      <c r="R365" s="4">
        <v>160319.1208</v>
      </c>
      <c r="S365" s="4">
        <v>3185940.2376000001</v>
      </c>
      <c r="T365" s="4">
        <v>27761303.9428</v>
      </c>
      <c r="U365" s="5">
        <f t="shared" si="45"/>
        <v>129402007.2573</v>
      </c>
    </row>
    <row r="366" spans="1:21" ht="24.95" customHeight="1" x14ac:dyDescent="0.2">
      <c r="A366" s="150"/>
      <c r="B366" s="145"/>
      <c r="C366" s="1">
        <v>2</v>
      </c>
      <c r="D366" s="1" t="s">
        <v>416</v>
      </c>
      <c r="E366" s="4">
        <v>163322926.12239999</v>
      </c>
      <c r="F366" s="4">
        <v>0</v>
      </c>
      <c r="G366" s="4">
        <v>266381.15919999999</v>
      </c>
      <c r="H366" s="4">
        <v>5293657.1092999997</v>
      </c>
      <c r="I366" s="4">
        <v>48059354.142700002</v>
      </c>
      <c r="J366" s="5">
        <f t="shared" si="44"/>
        <v>216942318.53359997</v>
      </c>
      <c r="K366" s="7"/>
      <c r="L366" s="142"/>
      <c r="M366" s="145"/>
      <c r="N366" s="8">
        <v>11</v>
      </c>
      <c r="O366" s="1" t="s">
        <v>792</v>
      </c>
      <c r="P366" s="4">
        <v>146686570.37290001</v>
      </c>
      <c r="Q366" s="4">
        <v>0</v>
      </c>
      <c r="R366" s="4">
        <v>239247.11350000001</v>
      </c>
      <c r="S366" s="4">
        <v>4754436.0399000002</v>
      </c>
      <c r="T366" s="4">
        <v>36640375.308600001</v>
      </c>
      <c r="U366" s="5">
        <f t="shared" si="45"/>
        <v>188320628.83490002</v>
      </c>
    </row>
    <row r="367" spans="1:21" ht="24.95" customHeight="1" x14ac:dyDescent="0.2">
      <c r="A367" s="150"/>
      <c r="B367" s="145"/>
      <c r="C367" s="1">
        <v>3</v>
      </c>
      <c r="D367" s="1" t="s">
        <v>417</v>
      </c>
      <c r="E367" s="4">
        <v>135162763.99790001</v>
      </c>
      <c r="F367" s="4">
        <v>0</v>
      </c>
      <c r="G367" s="4">
        <v>220451.6819</v>
      </c>
      <c r="H367" s="4">
        <v>4380923.9984999998</v>
      </c>
      <c r="I367" s="4">
        <v>42376684.573899999</v>
      </c>
      <c r="J367" s="5">
        <f t="shared" si="44"/>
        <v>182140824.25220001</v>
      </c>
      <c r="K367" s="7"/>
      <c r="L367" s="142"/>
      <c r="M367" s="145"/>
      <c r="N367" s="8">
        <v>12</v>
      </c>
      <c r="O367" s="1" t="s">
        <v>793</v>
      </c>
      <c r="P367" s="4">
        <v>116107162.789</v>
      </c>
      <c r="Q367" s="4">
        <v>0</v>
      </c>
      <c r="R367" s="4">
        <v>189371.82519999999</v>
      </c>
      <c r="S367" s="4">
        <v>3763289.8352999999</v>
      </c>
      <c r="T367" s="4">
        <v>30453145.965399999</v>
      </c>
      <c r="U367" s="5">
        <f t="shared" si="45"/>
        <v>150512970.4149</v>
      </c>
    </row>
    <row r="368" spans="1:21" ht="24.95" customHeight="1" x14ac:dyDescent="0.2">
      <c r="A368" s="150"/>
      <c r="B368" s="145"/>
      <c r="C368" s="1">
        <v>4</v>
      </c>
      <c r="D368" s="1" t="s">
        <v>418</v>
      </c>
      <c r="E368" s="4">
        <v>104073394.63060001</v>
      </c>
      <c r="F368" s="4">
        <v>0</v>
      </c>
      <c r="G368" s="4">
        <v>169744.64120000001</v>
      </c>
      <c r="H368" s="4">
        <v>3373248.8050000002</v>
      </c>
      <c r="I368" s="4">
        <v>30183978.5275</v>
      </c>
      <c r="J368" s="5">
        <f t="shared" si="44"/>
        <v>137800366.60430002</v>
      </c>
      <c r="K368" s="7"/>
      <c r="L368" s="142"/>
      <c r="M368" s="145"/>
      <c r="N368" s="8">
        <v>13</v>
      </c>
      <c r="O368" s="1" t="s">
        <v>794</v>
      </c>
      <c r="P368" s="4">
        <v>99792557.367599994</v>
      </c>
      <c r="Q368" s="4">
        <v>0</v>
      </c>
      <c r="R368" s="4">
        <v>162762.55720000001</v>
      </c>
      <c r="S368" s="4">
        <v>3234497.4053000002</v>
      </c>
      <c r="T368" s="4">
        <v>28850291.865899999</v>
      </c>
      <c r="U368" s="5">
        <f t="shared" si="45"/>
        <v>132040109.19599999</v>
      </c>
    </row>
    <row r="369" spans="1:21" ht="24.95" customHeight="1" x14ac:dyDescent="0.2">
      <c r="A369" s="150"/>
      <c r="B369" s="145"/>
      <c r="C369" s="1">
        <v>5</v>
      </c>
      <c r="D369" s="1" t="s">
        <v>419</v>
      </c>
      <c r="E369" s="4">
        <v>171091962.52869999</v>
      </c>
      <c r="F369" s="4">
        <v>0</v>
      </c>
      <c r="G369" s="4">
        <v>279052.52730000002</v>
      </c>
      <c r="H369" s="4">
        <v>5545468.7549999999</v>
      </c>
      <c r="I369" s="4">
        <v>52363842.821999997</v>
      </c>
      <c r="J369" s="5">
        <f t="shared" si="44"/>
        <v>229280326.63299999</v>
      </c>
      <c r="K369" s="7"/>
      <c r="L369" s="142"/>
      <c r="M369" s="145"/>
      <c r="N369" s="8">
        <v>14</v>
      </c>
      <c r="O369" s="1" t="s">
        <v>795</v>
      </c>
      <c r="P369" s="4">
        <v>142938665.62490001</v>
      </c>
      <c r="Q369" s="4">
        <v>0</v>
      </c>
      <c r="R369" s="4">
        <v>233134.24720000001</v>
      </c>
      <c r="S369" s="4">
        <v>4632958.1611000001</v>
      </c>
      <c r="T369" s="4">
        <v>37828608.3684</v>
      </c>
      <c r="U369" s="5">
        <f t="shared" si="45"/>
        <v>185633366.40160003</v>
      </c>
    </row>
    <row r="370" spans="1:21" ht="24.95" customHeight="1" x14ac:dyDescent="0.2">
      <c r="A370" s="150"/>
      <c r="B370" s="145"/>
      <c r="C370" s="1">
        <v>6</v>
      </c>
      <c r="D370" s="1" t="s">
        <v>420</v>
      </c>
      <c r="E370" s="4">
        <v>114616181.54530001</v>
      </c>
      <c r="F370" s="4">
        <v>0</v>
      </c>
      <c r="G370" s="4">
        <v>186940.0214</v>
      </c>
      <c r="H370" s="4">
        <v>3714963.8369</v>
      </c>
      <c r="I370" s="4">
        <v>35952419.785400003</v>
      </c>
      <c r="J370" s="5">
        <f t="shared" si="44"/>
        <v>154470505.18900001</v>
      </c>
      <c r="K370" s="7"/>
      <c r="L370" s="142"/>
      <c r="M370" s="145"/>
      <c r="N370" s="8">
        <v>15</v>
      </c>
      <c r="O370" s="1" t="s">
        <v>796</v>
      </c>
      <c r="P370" s="4">
        <v>94755941.783199996</v>
      </c>
      <c r="Q370" s="4">
        <v>0</v>
      </c>
      <c r="R370" s="4">
        <v>154547.79199999999</v>
      </c>
      <c r="S370" s="4">
        <v>3071249.5592999998</v>
      </c>
      <c r="T370" s="4">
        <v>27262647.482999999</v>
      </c>
      <c r="U370" s="5">
        <f t="shared" si="45"/>
        <v>125244386.61749999</v>
      </c>
    </row>
    <row r="371" spans="1:21" ht="24.95" customHeight="1" x14ac:dyDescent="0.2">
      <c r="A371" s="150"/>
      <c r="B371" s="145"/>
      <c r="C371" s="1">
        <v>7</v>
      </c>
      <c r="D371" s="1" t="s">
        <v>421</v>
      </c>
      <c r="E371" s="4">
        <v>99945084.871700004</v>
      </c>
      <c r="F371" s="4">
        <v>0</v>
      </c>
      <c r="G371" s="4">
        <v>163011.3309</v>
      </c>
      <c r="H371" s="4">
        <v>3239441.1589000002</v>
      </c>
      <c r="I371" s="4">
        <v>33275162.422499999</v>
      </c>
      <c r="J371" s="5">
        <f t="shared" si="44"/>
        <v>136622699.78399998</v>
      </c>
      <c r="K371" s="7"/>
      <c r="L371" s="143"/>
      <c r="M371" s="146"/>
      <c r="N371" s="8">
        <v>16</v>
      </c>
      <c r="O371" s="1" t="s">
        <v>797</v>
      </c>
      <c r="P371" s="4">
        <v>102791215.1495</v>
      </c>
      <c r="Q371" s="4">
        <v>0</v>
      </c>
      <c r="R371" s="4">
        <v>167653.39499999999</v>
      </c>
      <c r="S371" s="4">
        <v>3331690.5334000001</v>
      </c>
      <c r="T371" s="4">
        <v>29898512.1928</v>
      </c>
      <c r="U371" s="5">
        <f t="shared" si="45"/>
        <v>136189071.27069998</v>
      </c>
    </row>
    <row r="372" spans="1:21" ht="24.95" customHeight="1" x14ac:dyDescent="0.2">
      <c r="A372" s="150"/>
      <c r="B372" s="145"/>
      <c r="C372" s="1">
        <v>8</v>
      </c>
      <c r="D372" s="1" t="s">
        <v>422</v>
      </c>
      <c r="E372" s="4">
        <v>133170272.57340001</v>
      </c>
      <c r="F372" s="4">
        <v>0</v>
      </c>
      <c r="G372" s="4">
        <v>217201.9105</v>
      </c>
      <c r="H372" s="4">
        <v>4316342.9463999998</v>
      </c>
      <c r="I372" s="4">
        <v>41842469.3248</v>
      </c>
      <c r="J372" s="5">
        <f t="shared" si="44"/>
        <v>179546286.75510001</v>
      </c>
      <c r="K372" s="7"/>
      <c r="L372" s="14"/>
      <c r="M372" s="147" t="s">
        <v>889</v>
      </c>
      <c r="N372" s="148"/>
      <c r="O372" s="149"/>
      <c r="P372" s="10">
        <f t="shared" ref="P372:U372" si="51">SUM(P356:P371)</f>
        <v>1903103917.6947999</v>
      </c>
      <c r="Q372" s="10">
        <f t="shared" si="51"/>
        <v>0</v>
      </c>
      <c r="R372" s="10">
        <f t="shared" si="51"/>
        <v>3103979.5798999998</v>
      </c>
      <c r="S372" s="10">
        <f t="shared" si="51"/>
        <v>61683805.347299993</v>
      </c>
      <c r="T372" s="10">
        <f t="shared" si="51"/>
        <v>496636744.61689985</v>
      </c>
      <c r="U372" s="10">
        <f t="shared" si="51"/>
        <v>2464528447.2389002</v>
      </c>
    </row>
    <row r="373" spans="1:21" ht="24.95" customHeight="1" x14ac:dyDescent="0.2">
      <c r="A373" s="150"/>
      <c r="B373" s="145"/>
      <c r="C373" s="1">
        <v>9</v>
      </c>
      <c r="D373" s="1" t="s">
        <v>423</v>
      </c>
      <c r="E373" s="4">
        <v>146900663.32350001</v>
      </c>
      <c r="F373" s="4">
        <v>0</v>
      </c>
      <c r="G373" s="4">
        <v>239596.30110000001</v>
      </c>
      <c r="H373" s="4">
        <v>4761375.2657000003</v>
      </c>
      <c r="I373" s="4">
        <v>39449126.670400001</v>
      </c>
      <c r="J373" s="5">
        <f t="shared" si="44"/>
        <v>191350761.5607</v>
      </c>
      <c r="K373" s="7"/>
      <c r="L373" s="141">
        <v>35</v>
      </c>
      <c r="M373" s="144" t="s">
        <v>75</v>
      </c>
      <c r="N373" s="8">
        <v>1</v>
      </c>
      <c r="O373" s="1" t="s">
        <v>798</v>
      </c>
      <c r="P373" s="4">
        <v>106228608.2766</v>
      </c>
      <c r="Q373" s="4">
        <v>0</v>
      </c>
      <c r="R373" s="4">
        <v>173259.81400000001</v>
      </c>
      <c r="S373" s="4">
        <v>3443104.0440000002</v>
      </c>
      <c r="T373" s="4">
        <v>31347771.7914</v>
      </c>
      <c r="U373" s="5">
        <f t="shared" si="45"/>
        <v>141192743.926</v>
      </c>
    </row>
    <row r="374" spans="1:21" ht="24.95" customHeight="1" x14ac:dyDescent="0.2">
      <c r="A374" s="150"/>
      <c r="B374" s="145"/>
      <c r="C374" s="1">
        <v>10</v>
      </c>
      <c r="D374" s="1" t="s">
        <v>424</v>
      </c>
      <c r="E374" s="4">
        <v>138777187.7956</v>
      </c>
      <c r="F374" s="4">
        <v>0</v>
      </c>
      <c r="G374" s="4">
        <v>226346.8395</v>
      </c>
      <c r="H374" s="4">
        <v>4498075.4644999998</v>
      </c>
      <c r="I374" s="4">
        <v>47326231.915899999</v>
      </c>
      <c r="J374" s="5">
        <f t="shared" si="44"/>
        <v>190827842.01550001</v>
      </c>
      <c r="K374" s="7"/>
      <c r="L374" s="142"/>
      <c r="M374" s="145"/>
      <c r="N374" s="8">
        <v>2</v>
      </c>
      <c r="O374" s="1" t="s">
        <v>799</v>
      </c>
      <c r="P374" s="4">
        <v>117552472.043</v>
      </c>
      <c r="Q374" s="4">
        <v>0</v>
      </c>
      <c r="R374" s="4">
        <v>191729.13750000001</v>
      </c>
      <c r="S374" s="4">
        <v>3810135.5035000001</v>
      </c>
      <c r="T374" s="4">
        <v>29218550.378800001</v>
      </c>
      <c r="U374" s="5">
        <f t="shared" si="45"/>
        <v>150772887.06279999</v>
      </c>
    </row>
    <row r="375" spans="1:21" ht="24.95" customHeight="1" x14ac:dyDescent="0.2">
      <c r="A375" s="150"/>
      <c r="B375" s="145"/>
      <c r="C375" s="1">
        <v>11</v>
      </c>
      <c r="D375" s="1" t="s">
        <v>425</v>
      </c>
      <c r="E375" s="4">
        <v>148166356.59959999</v>
      </c>
      <c r="F375" s="4">
        <v>0</v>
      </c>
      <c r="G375" s="4">
        <v>241660.65820000001</v>
      </c>
      <c r="H375" s="4">
        <v>4802399.1830000002</v>
      </c>
      <c r="I375" s="4">
        <v>50430403.103</v>
      </c>
      <c r="J375" s="5">
        <f t="shared" si="44"/>
        <v>203640819.5438</v>
      </c>
      <c r="K375" s="7"/>
      <c r="L375" s="142"/>
      <c r="M375" s="145"/>
      <c r="N375" s="8">
        <v>3</v>
      </c>
      <c r="O375" s="1" t="s">
        <v>800</v>
      </c>
      <c r="P375" s="4">
        <v>98425497.939400002</v>
      </c>
      <c r="Q375" s="4">
        <v>0</v>
      </c>
      <c r="R375" s="4">
        <v>160532.87100000001</v>
      </c>
      <c r="S375" s="4">
        <v>3190187.9868999999</v>
      </c>
      <c r="T375" s="4">
        <v>27752444.8266</v>
      </c>
      <c r="U375" s="5">
        <f t="shared" si="45"/>
        <v>129528663.62390001</v>
      </c>
    </row>
    <row r="376" spans="1:21" ht="24.95" customHeight="1" x14ac:dyDescent="0.2">
      <c r="A376" s="150"/>
      <c r="B376" s="145"/>
      <c r="C376" s="1">
        <v>12</v>
      </c>
      <c r="D376" s="1" t="s">
        <v>426</v>
      </c>
      <c r="E376" s="4">
        <v>128041522.6529</v>
      </c>
      <c r="F376" s="4">
        <v>0</v>
      </c>
      <c r="G376" s="4">
        <v>208836.87330000001</v>
      </c>
      <c r="H376" s="4">
        <v>4150108.8229</v>
      </c>
      <c r="I376" s="4">
        <v>39217786.1875</v>
      </c>
      <c r="J376" s="5">
        <f t="shared" si="44"/>
        <v>171618254.53659999</v>
      </c>
      <c r="K376" s="7"/>
      <c r="L376" s="142"/>
      <c r="M376" s="145"/>
      <c r="N376" s="8">
        <v>4</v>
      </c>
      <c r="O376" s="1" t="s">
        <v>801</v>
      </c>
      <c r="P376" s="4">
        <v>110200673.5748</v>
      </c>
      <c r="Q376" s="4">
        <v>0</v>
      </c>
      <c r="R376" s="4">
        <v>179738.28820000001</v>
      </c>
      <c r="S376" s="4">
        <v>3571847.4618000002</v>
      </c>
      <c r="T376" s="4">
        <v>31147267.4461</v>
      </c>
      <c r="U376" s="5">
        <f t="shared" si="45"/>
        <v>145099526.77090001</v>
      </c>
    </row>
    <row r="377" spans="1:21" ht="24.95" customHeight="1" x14ac:dyDescent="0.2">
      <c r="A377" s="150"/>
      <c r="B377" s="145"/>
      <c r="C377" s="1">
        <v>13</v>
      </c>
      <c r="D377" s="1" t="s">
        <v>427</v>
      </c>
      <c r="E377" s="4">
        <v>110931039.2202</v>
      </c>
      <c r="F377" s="4">
        <v>0</v>
      </c>
      <c r="G377" s="4">
        <v>180929.52110000001</v>
      </c>
      <c r="H377" s="4">
        <v>3595520.227</v>
      </c>
      <c r="I377" s="4">
        <v>37942392.4234</v>
      </c>
      <c r="J377" s="5">
        <f t="shared" si="44"/>
        <v>152649881.3917</v>
      </c>
      <c r="K377" s="7"/>
      <c r="L377" s="142"/>
      <c r="M377" s="145"/>
      <c r="N377" s="8">
        <v>5</v>
      </c>
      <c r="O377" s="1" t="s">
        <v>802</v>
      </c>
      <c r="P377" s="4">
        <v>154564875.08770001</v>
      </c>
      <c r="Q377" s="4">
        <v>0</v>
      </c>
      <c r="R377" s="4">
        <v>252096.69930000001</v>
      </c>
      <c r="S377" s="4">
        <v>5009789.3130000001</v>
      </c>
      <c r="T377" s="4">
        <v>42527816.3002</v>
      </c>
      <c r="U377" s="5">
        <f t="shared" si="45"/>
        <v>202354577.40020001</v>
      </c>
    </row>
    <row r="378" spans="1:21" ht="24.95" customHeight="1" x14ac:dyDescent="0.2">
      <c r="A378" s="150"/>
      <c r="B378" s="145"/>
      <c r="C378" s="1">
        <v>14</v>
      </c>
      <c r="D378" s="1" t="s">
        <v>428</v>
      </c>
      <c r="E378" s="4">
        <v>114222559.4153</v>
      </c>
      <c r="F378" s="4">
        <v>0</v>
      </c>
      <c r="G378" s="4">
        <v>186298.02009999999</v>
      </c>
      <c r="H378" s="4">
        <v>3702205.6734000002</v>
      </c>
      <c r="I378" s="4">
        <v>34291296.498000003</v>
      </c>
      <c r="J378" s="5">
        <f t="shared" si="44"/>
        <v>152402359.60679999</v>
      </c>
      <c r="K378" s="7"/>
      <c r="L378" s="142"/>
      <c r="M378" s="145"/>
      <c r="N378" s="8">
        <v>6</v>
      </c>
      <c r="O378" s="1" t="s">
        <v>803</v>
      </c>
      <c r="P378" s="4">
        <v>128094360.7976</v>
      </c>
      <c r="Q378" s="4">
        <v>0</v>
      </c>
      <c r="R378" s="4">
        <v>208923.0528</v>
      </c>
      <c r="S378" s="4">
        <v>4151821.4240000001</v>
      </c>
      <c r="T378" s="4">
        <v>32564062.9584</v>
      </c>
      <c r="U378" s="5">
        <f t="shared" si="45"/>
        <v>165019168.23280001</v>
      </c>
    </row>
    <row r="379" spans="1:21" ht="24.95" customHeight="1" x14ac:dyDescent="0.2">
      <c r="A379" s="150"/>
      <c r="B379" s="145"/>
      <c r="C379" s="1">
        <v>15</v>
      </c>
      <c r="D379" s="1" t="s">
        <v>429</v>
      </c>
      <c r="E379" s="4">
        <v>132223794.21610001</v>
      </c>
      <c r="F379" s="4">
        <v>0</v>
      </c>
      <c r="G379" s="4">
        <v>215658.19579999999</v>
      </c>
      <c r="H379" s="4">
        <v>4285665.4903999995</v>
      </c>
      <c r="I379" s="4">
        <v>42072351.341799997</v>
      </c>
      <c r="J379" s="5">
        <f t="shared" si="44"/>
        <v>178797469.2441</v>
      </c>
      <c r="K379" s="7"/>
      <c r="L379" s="142"/>
      <c r="M379" s="145"/>
      <c r="N379" s="8">
        <v>7</v>
      </c>
      <c r="O379" s="1" t="s">
        <v>804</v>
      </c>
      <c r="P379" s="4">
        <v>117932657.8733</v>
      </c>
      <c r="Q379" s="4">
        <v>0</v>
      </c>
      <c r="R379" s="4">
        <v>192349.22399999999</v>
      </c>
      <c r="S379" s="4">
        <v>3822458.1666999999</v>
      </c>
      <c r="T379" s="4">
        <v>30674516.120000001</v>
      </c>
      <c r="U379" s="5">
        <f t="shared" si="45"/>
        <v>152621981.384</v>
      </c>
    </row>
    <row r="380" spans="1:21" ht="24.95" customHeight="1" x14ac:dyDescent="0.2">
      <c r="A380" s="150"/>
      <c r="B380" s="145"/>
      <c r="C380" s="1">
        <v>16</v>
      </c>
      <c r="D380" s="1" t="s">
        <v>430</v>
      </c>
      <c r="E380" s="4">
        <v>102557211.39229999</v>
      </c>
      <c r="F380" s="4">
        <v>0</v>
      </c>
      <c r="G380" s="4">
        <v>167271.7328</v>
      </c>
      <c r="H380" s="4">
        <v>3324105.9542999999</v>
      </c>
      <c r="I380" s="4">
        <v>32137211.713199999</v>
      </c>
      <c r="J380" s="5">
        <f t="shared" si="44"/>
        <v>138185800.79260001</v>
      </c>
      <c r="K380" s="7"/>
      <c r="L380" s="142"/>
      <c r="M380" s="145"/>
      <c r="N380" s="8">
        <v>8</v>
      </c>
      <c r="O380" s="1" t="s">
        <v>805</v>
      </c>
      <c r="P380" s="4">
        <v>102459290.1206</v>
      </c>
      <c r="Q380" s="4">
        <v>0</v>
      </c>
      <c r="R380" s="4">
        <v>167112.02230000001</v>
      </c>
      <c r="S380" s="4">
        <v>3320932.1094</v>
      </c>
      <c r="T380" s="4">
        <v>28828653.809900001</v>
      </c>
      <c r="U380" s="5">
        <f t="shared" si="45"/>
        <v>134775988.06220001</v>
      </c>
    </row>
    <row r="381" spans="1:21" ht="24.95" customHeight="1" x14ac:dyDescent="0.2">
      <c r="A381" s="150"/>
      <c r="B381" s="145"/>
      <c r="C381" s="1">
        <v>17</v>
      </c>
      <c r="D381" s="1" t="s">
        <v>431</v>
      </c>
      <c r="E381" s="4">
        <v>142700466.8633</v>
      </c>
      <c r="F381" s="4">
        <v>0</v>
      </c>
      <c r="G381" s="4">
        <v>232745.74290000001</v>
      </c>
      <c r="H381" s="4">
        <v>4625237.6127000004</v>
      </c>
      <c r="I381" s="4">
        <v>45483494.890000001</v>
      </c>
      <c r="J381" s="5">
        <f t="shared" si="44"/>
        <v>193041945.10890001</v>
      </c>
      <c r="K381" s="7"/>
      <c r="L381" s="142"/>
      <c r="M381" s="145"/>
      <c r="N381" s="8">
        <v>9</v>
      </c>
      <c r="O381" s="1" t="s">
        <v>806</v>
      </c>
      <c r="P381" s="4">
        <v>135127409.29359999</v>
      </c>
      <c r="Q381" s="4">
        <v>0</v>
      </c>
      <c r="R381" s="4">
        <v>220394.01800000001</v>
      </c>
      <c r="S381" s="4">
        <v>4379778.0744000003</v>
      </c>
      <c r="T381" s="4">
        <v>37549794.146499999</v>
      </c>
      <c r="U381" s="5">
        <f t="shared" si="45"/>
        <v>177277375.5325</v>
      </c>
    </row>
    <row r="382" spans="1:21" ht="24.95" customHeight="1" x14ac:dyDescent="0.2">
      <c r="A382" s="150"/>
      <c r="B382" s="145"/>
      <c r="C382" s="1">
        <v>18</v>
      </c>
      <c r="D382" s="1" t="s">
        <v>432</v>
      </c>
      <c r="E382" s="4">
        <v>95982348.762099996</v>
      </c>
      <c r="F382" s="4">
        <v>0</v>
      </c>
      <c r="G382" s="4">
        <v>156548.07279999999</v>
      </c>
      <c r="H382" s="4">
        <v>3111000.1208000001</v>
      </c>
      <c r="I382" s="4">
        <v>32641910.3891</v>
      </c>
      <c r="J382" s="5">
        <f t="shared" si="44"/>
        <v>131891807.3448</v>
      </c>
      <c r="K382" s="7"/>
      <c r="L382" s="142"/>
      <c r="M382" s="145"/>
      <c r="N382" s="8">
        <v>10</v>
      </c>
      <c r="O382" s="1" t="s">
        <v>807</v>
      </c>
      <c r="P382" s="4">
        <v>95299225.818299994</v>
      </c>
      <c r="Q382" s="4">
        <v>0</v>
      </c>
      <c r="R382" s="4">
        <v>155433.89309999999</v>
      </c>
      <c r="S382" s="4">
        <v>3088858.5959000001</v>
      </c>
      <c r="T382" s="4">
        <v>29070481.3576</v>
      </c>
      <c r="U382" s="5">
        <f t="shared" si="45"/>
        <v>127613999.66489999</v>
      </c>
    </row>
    <row r="383" spans="1:21" ht="24.95" customHeight="1" x14ac:dyDescent="0.2">
      <c r="A383" s="150"/>
      <c r="B383" s="145"/>
      <c r="C383" s="1">
        <v>19</v>
      </c>
      <c r="D383" s="1" t="s">
        <v>433</v>
      </c>
      <c r="E383" s="4">
        <v>126648586.76880001</v>
      </c>
      <c r="F383" s="4">
        <v>0</v>
      </c>
      <c r="G383" s="4">
        <v>206564.9823</v>
      </c>
      <c r="H383" s="4">
        <v>4104960.6913999999</v>
      </c>
      <c r="I383" s="4">
        <v>42407520.711499996</v>
      </c>
      <c r="J383" s="5">
        <f t="shared" si="44"/>
        <v>173367633.15400001</v>
      </c>
      <c r="K383" s="7"/>
      <c r="L383" s="142"/>
      <c r="M383" s="145"/>
      <c r="N383" s="8">
        <v>11</v>
      </c>
      <c r="O383" s="1" t="s">
        <v>808</v>
      </c>
      <c r="P383" s="4">
        <v>91281506.410500005</v>
      </c>
      <c r="Q383" s="4">
        <v>0</v>
      </c>
      <c r="R383" s="4">
        <v>148880.95670000001</v>
      </c>
      <c r="S383" s="4">
        <v>2958635.4276000001</v>
      </c>
      <c r="T383" s="4">
        <v>25918389.145799998</v>
      </c>
      <c r="U383" s="5">
        <f t="shared" si="45"/>
        <v>120307411.94059999</v>
      </c>
    </row>
    <row r="384" spans="1:21" ht="24.95" customHeight="1" x14ac:dyDescent="0.2">
      <c r="A384" s="150"/>
      <c r="B384" s="145"/>
      <c r="C384" s="1">
        <v>20</v>
      </c>
      <c r="D384" s="1" t="s">
        <v>434</v>
      </c>
      <c r="E384" s="4">
        <v>106185602.9743</v>
      </c>
      <c r="F384" s="4">
        <v>0</v>
      </c>
      <c r="G384" s="4">
        <v>173189.67199999999</v>
      </c>
      <c r="H384" s="4">
        <v>3441710.1471000002</v>
      </c>
      <c r="I384" s="4">
        <v>32855402.0266</v>
      </c>
      <c r="J384" s="5">
        <f t="shared" si="44"/>
        <v>142655904.81999999</v>
      </c>
      <c r="K384" s="7"/>
      <c r="L384" s="142"/>
      <c r="M384" s="145"/>
      <c r="N384" s="8">
        <v>12</v>
      </c>
      <c r="O384" s="1" t="s">
        <v>809</v>
      </c>
      <c r="P384" s="4">
        <v>97867734.2447</v>
      </c>
      <c r="Q384" s="4">
        <v>0</v>
      </c>
      <c r="R384" s="4">
        <v>159623.15340000001</v>
      </c>
      <c r="S384" s="4">
        <v>3172109.6324999998</v>
      </c>
      <c r="T384" s="4">
        <v>27739179.731400002</v>
      </c>
      <c r="U384" s="5">
        <f t="shared" si="45"/>
        <v>128938646.76199999</v>
      </c>
    </row>
    <row r="385" spans="1:21" ht="24.95" customHeight="1" x14ac:dyDescent="0.2">
      <c r="A385" s="150"/>
      <c r="B385" s="145"/>
      <c r="C385" s="1">
        <v>21</v>
      </c>
      <c r="D385" s="1" t="s">
        <v>435</v>
      </c>
      <c r="E385" s="4">
        <v>135347907.5932</v>
      </c>
      <c r="F385" s="4">
        <v>0</v>
      </c>
      <c r="G385" s="4">
        <v>220753.65270000001</v>
      </c>
      <c r="H385" s="4">
        <v>4386924.9117000001</v>
      </c>
      <c r="I385" s="4">
        <v>42851936.127400003</v>
      </c>
      <c r="J385" s="5">
        <f t="shared" si="44"/>
        <v>182807522.28500003</v>
      </c>
      <c r="K385" s="7"/>
      <c r="L385" s="142"/>
      <c r="M385" s="145"/>
      <c r="N385" s="8">
        <v>13</v>
      </c>
      <c r="O385" s="1" t="s">
        <v>810</v>
      </c>
      <c r="P385" s="4">
        <v>106442736.1163</v>
      </c>
      <c r="Q385" s="4">
        <v>0</v>
      </c>
      <c r="R385" s="4">
        <v>173609.05850000001</v>
      </c>
      <c r="S385" s="4">
        <v>3450044.4007000001</v>
      </c>
      <c r="T385" s="4">
        <v>32101312.5418</v>
      </c>
      <c r="U385" s="5">
        <f t="shared" si="45"/>
        <v>142167702.1173</v>
      </c>
    </row>
    <row r="386" spans="1:21" ht="24.95" customHeight="1" x14ac:dyDescent="0.2">
      <c r="A386" s="150"/>
      <c r="B386" s="145"/>
      <c r="C386" s="1">
        <v>22</v>
      </c>
      <c r="D386" s="1" t="s">
        <v>436</v>
      </c>
      <c r="E386" s="4">
        <v>151427021.69350001</v>
      </c>
      <c r="F386" s="4">
        <v>0</v>
      </c>
      <c r="G386" s="4">
        <v>246978.8322</v>
      </c>
      <c r="H386" s="4">
        <v>4908084.5473999996</v>
      </c>
      <c r="I386" s="4">
        <v>44456248.6928</v>
      </c>
      <c r="J386" s="5">
        <f t="shared" si="44"/>
        <v>201038333.76590002</v>
      </c>
      <c r="K386" s="7"/>
      <c r="L386" s="142"/>
      <c r="M386" s="145"/>
      <c r="N386" s="8">
        <v>14</v>
      </c>
      <c r="O386" s="1" t="s">
        <v>811</v>
      </c>
      <c r="P386" s="4">
        <v>117128122.31470001</v>
      </c>
      <c r="Q386" s="4">
        <v>0</v>
      </c>
      <c r="R386" s="4">
        <v>191037.01930000001</v>
      </c>
      <c r="S386" s="4">
        <v>3796381.3906</v>
      </c>
      <c r="T386" s="4">
        <v>35938050.349699996</v>
      </c>
      <c r="U386" s="5">
        <f t="shared" si="45"/>
        <v>157053591.07429999</v>
      </c>
    </row>
    <row r="387" spans="1:21" ht="24.95" customHeight="1" x14ac:dyDescent="0.2">
      <c r="A387" s="150"/>
      <c r="B387" s="146"/>
      <c r="C387" s="1">
        <v>23</v>
      </c>
      <c r="D387" s="1" t="s">
        <v>437</v>
      </c>
      <c r="E387" s="4">
        <v>154620072.067</v>
      </c>
      <c r="F387" s="4">
        <v>0</v>
      </c>
      <c r="G387" s="4">
        <v>252186.7261</v>
      </c>
      <c r="H387" s="4">
        <v>5011578.3690999998</v>
      </c>
      <c r="I387" s="4">
        <v>50833773.119499996</v>
      </c>
      <c r="J387" s="5">
        <f t="shared" si="44"/>
        <v>210717610.28170002</v>
      </c>
      <c r="K387" s="7"/>
      <c r="L387" s="142"/>
      <c r="M387" s="145"/>
      <c r="N387" s="8">
        <v>15</v>
      </c>
      <c r="O387" s="1" t="s">
        <v>812</v>
      </c>
      <c r="P387" s="4">
        <v>108635161.9789</v>
      </c>
      <c r="Q387" s="4">
        <v>0</v>
      </c>
      <c r="R387" s="4">
        <v>177184.9247</v>
      </c>
      <c r="S387" s="4">
        <v>3521105.7699000002</v>
      </c>
      <c r="T387" s="4">
        <v>27001682.106600001</v>
      </c>
      <c r="U387" s="5">
        <f t="shared" si="45"/>
        <v>139335134.78009999</v>
      </c>
    </row>
    <row r="388" spans="1:21" ht="24.95" customHeight="1" x14ac:dyDescent="0.2">
      <c r="A388" s="1"/>
      <c r="B388" s="147" t="s">
        <v>873</v>
      </c>
      <c r="C388" s="148"/>
      <c r="D388" s="149"/>
      <c r="E388" s="10">
        <f t="shared" ref="E388:J388" si="52">SUM(E365:E387)</f>
        <v>3016735202.4569998</v>
      </c>
      <c r="F388" s="10">
        <f t="shared" si="52"/>
        <v>0</v>
      </c>
      <c r="G388" s="10">
        <f t="shared" si="52"/>
        <v>4920322.2059999993</v>
      </c>
      <c r="H388" s="10">
        <f t="shared" si="52"/>
        <v>97779057.297900006</v>
      </c>
      <c r="I388" s="10">
        <f t="shared" si="52"/>
        <v>938461911.28030014</v>
      </c>
      <c r="J388" s="10">
        <f t="shared" si="52"/>
        <v>4057896493.2412004</v>
      </c>
      <c r="K388" s="21"/>
      <c r="L388" s="142"/>
      <c r="M388" s="145"/>
      <c r="N388" s="8">
        <v>16</v>
      </c>
      <c r="O388" s="1" t="s">
        <v>813</v>
      </c>
      <c r="P388" s="4">
        <v>113216458.10789999</v>
      </c>
      <c r="Q388" s="4">
        <v>0</v>
      </c>
      <c r="R388" s="4">
        <v>184657.05989999999</v>
      </c>
      <c r="S388" s="4">
        <v>3669595.7058000001</v>
      </c>
      <c r="T388" s="4">
        <v>30378169.725299999</v>
      </c>
      <c r="U388" s="5">
        <f t="shared" si="45"/>
        <v>147448880.59889999</v>
      </c>
    </row>
    <row r="389" spans="1:21" ht="24.95" customHeight="1" x14ac:dyDescent="0.2">
      <c r="A389" s="150">
        <v>19</v>
      </c>
      <c r="B389" s="144" t="s">
        <v>59</v>
      </c>
      <c r="C389" s="1">
        <v>1</v>
      </c>
      <c r="D389" s="1" t="s">
        <v>438</v>
      </c>
      <c r="E389" s="4">
        <v>99222811.2993</v>
      </c>
      <c r="F389" s="4">
        <v>0</v>
      </c>
      <c r="G389" s="4">
        <v>161833.29629999999</v>
      </c>
      <c r="H389" s="4">
        <v>3216030.6756000002</v>
      </c>
      <c r="I389" s="4">
        <v>34940698.342900001</v>
      </c>
      <c r="J389" s="5">
        <f t="shared" si="44"/>
        <v>137541373.61410001</v>
      </c>
      <c r="K389" s="7"/>
      <c r="L389" s="143"/>
      <c r="M389" s="146"/>
      <c r="N389" s="8">
        <v>17</v>
      </c>
      <c r="O389" s="1" t="s">
        <v>814</v>
      </c>
      <c r="P389" s="4">
        <v>112947416.19599999</v>
      </c>
      <c r="Q389" s="4">
        <v>0</v>
      </c>
      <c r="R389" s="4">
        <v>184218.2501</v>
      </c>
      <c r="S389" s="4">
        <v>3660875.4626000002</v>
      </c>
      <c r="T389" s="4">
        <v>29354812.7707</v>
      </c>
      <c r="U389" s="5">
        <f t="shared" si="45"/>
        <v>146147322.6794</v>
      </c>
    </row>
    <row r="390" spans="1:21" ht="24.95" customHeight="1" x14ac:dyDescent="0.2">
      <c r="A390" s="150"/>
      <c r="B390" s="145"/>
      <c r="C390" s="1">
        <v>2</v>
      </c>
      <c r="D390" s="1" t="s">
        <v>439</v>
      </c>
      <c r="E390" s="4">
        <v>101630235.0095</v>
      </c>
      <c r="F390" s="4">
        <v>0</v>
      </c>
      <c r="G390" s="4">
        <v>165759.826</v>
      </c>
      <c r="H390" s="4">
        <v>3294060.6003999999</v>
      </c>
      <c r="I390" s="4">
        <v>36053021.721600004</v>
      </c>
      <c r="J390" s="5">
        <f t="shared" si="44"/>
        <v>141143077.1575</v>
      </c>
      <c r="K390" s="7"/>
      <c r="L390" s="14"/>
      <c r="M390" s="147" t="s">
        <v>890</v>
      </c>
      <c r="N390" s="148"/>
      <c r="O390" s="149"/>
      <c r="P390" s="10">
        <f t="shared" ref="P390:U390" si="53">SUM(P373:P389)</f>
        <v>1913404206.1938999</v>
      </c>
      <c r="Q390" s="10">
        <f t="shared" si="53"/>
        <v>0</v>
      </c>
      <c r="R390" s="10">
        <f t="shared" si="53"/>
        <v>3120779.4427999994</v>
      </c>
      <c r="S390" s="10">
        <f t="shared" si="53"/>
        <v>62017660.469300002</v>
      </c>
      <c r="T390" s="10">
        <f t="shared" si="53"/>
        <v>529112955.50679994</v>
      </c>
      <c r="U390" s="10">
        <f t="shared" si="53"/>
        <v>2507655601.6128001</v>
      </c>
    </row>
    <row r="391" spans="1:21" ht="24.95" customHeight="1" x14ac:dyDescent="0.2">
      <c r="A391" s="150"/>
      <c r="B391" s="145"/>
      <c r="C391" s="1">
        <v>3</v>
      </c>
      <c r="D391" s="1" t="s">
        <v>440</v>
      </c>
      <c r="E391" s="4">
        <v>92666751.595799997</v>
      </c>
      <c r="F391" s="4">
        <v>0</v>
      </c>
      <c r="G391" s="4">
        <v>151140.304</v>
      </c>
      <c r="H391" s="4">
        <v>3003534.2864999999</v>
      </c>
      <c r="I391" s="4">
        <v>34156599.2579</v>
      </c>
      <c r="J391" s="5">
        <f t="shared" si="44"/>
        <v>129978025.44420001</v>
      </c>
      <c r="K391" s="7"/>
      <c r="L391" s="141">
        <v>36</v>
      </c>
      <c r="M391" s="144" t="s">
        <v>76</v>
      </c>
      <c r="N391" s="8">
        <v>1</v>
      </c>
      <c r="O391" s="1" t="s">
        <v>815</v>
      </c>
      <c r="P391" s="4">
        <v>106314062.1217</v>
      </c>
      <c r="Q391" s="4">
        <v>0</v>
      </c>
      <c r="R391" s="4">
        <v>173399.19</v>
      </c>
      <c r="S391" s="4">
        <v>3445873.7921000002</v>
      </c>
      <c r="T391" s="4">
        <v>31209881.580200002</v>
      </c>
      <c r="U391" s="5">
        <f t="shared" si="45"/>
        <v>141143216.68400002</v>
      </c>
    </row>
    <row r="392" spans="1:21" ht="24.95" customHeight="1" x14ac:dyDescent="0.2">
      <c r="A392" s="150"/>
      <c r="B392" s="145"/>
      <c r="C392" s="1">
        <v>4</v>
      </c>
      <c r="D392" s="1" t="s">
        <v>441</v>
      </c>
      <c r="E392" s="4">
        <v>100530614.37199999</v>
      </c>
      <c r="F392" s="4">
        <v>0</v>
      </c>
      <c r="G392" s="4">
        <v>163966.33480000001</v>
      </c>
      <c r="H392" s="4">
        <v>3258419.4644999998</v>
      </c>
      <c r="I392" s="4">
        <v>35963152.437600002</v>
      </c>
      <c r="J392" s="5">
        <f t="shared" si="44"/>
        <v>139916152.60890001</v>
      </c>
      <c r="K392" s="7"/>
      <c r="L392" s="142"/>
      <c r="M392" s="145"/>
      <c r="N392" s="8">
        <v>2</v>
      </c>
      <c r="O392" s="1" t="s">
        <v>816</v>
      </c>
      <c r="P392" s="4">
        <v>102938583.58419999</v>
      </c>
      <c r="Q392" s="4">
        <v>0</v>
      </c>
      <c r="R392" s="4">
        <v>167893.7542</v>
      </c>
      <c r="S392" s="4">
        <v>3336467.0702</v>
      </c>
      <c r="T392" s="4">
        <v>34309121.763400003</v>
      </c>
      <c r="U392" s="5">
        <f t="shared" si="45"/>
        <v>140752066.17199999</v>
      </c>
    </row>
    <row r="393" spans="1:21" ht="24.95" customHeight="1" x14ac:dyDescent="0.2">
      <c r="A393" s="150"/>
      <c r="B393" s="145"/>
      <c r="C393" s="1">
        <v>5</v>
      </c>
      <c r="D393" s="1" t="s">
        <v>442</v>
      </c>
      <c r="E393" s="4">
        <v>121846414.00120001</v>
      </c>
      <c r="F393" s="4">
        <v>0</v>
      </c>
      <c r="G393" s="4">
        <v>198732.59539999999</v>
      </c>
      <c r="H393" s="4">
        <v>3949311.6554</v>
      </c>
      <c r="I393" s="4">
        <v>42091487.535999998</v>
      </c>
      <c r="J393" s="5">
        <f t="shared" ref="J393:J413" si="54">E393+F393+G393+H393+I393</f>
        <v>168085945.78799999</v>
      </c>
      <c r="K393" s="7"/>
      <c r="L393" s="142"/>
      <c r="M393" s="145"/>
      <c r="N393" s="8">
        <v>3</v>
      </c>
      <c r="O393" s="1" t="s">
        <v>817</v>
      </c>
      <c r="P393" s="4">
        <v>121484389.7051</v>
      </c>
      <c r="Q393" s="4">
        <v>0</v>
      </c>
      <c r="R393" s="4">
        <v>198142.1306</v>
      </c>
      <c r="S393" s="4">
        <v>3937577.6475999998</v>
      </c>
      <c r="T393" s="4">
        <v>36026500.1668</v>
      </c>
      <c r="U393" s="5">
        <f t="shared" ref="U393:U413" si="55">P393+Q393+R393+S393+T393</f>
        <v>161646609.65009999</v>
      </c>
    </row>
    <row r="394" spans="1:21" ht="24.95" customHeight="1" x14ac:dyDescent="0.2">
      <c r="A394" s="150"/>
      <c r="B394" s="145"/>
      <c r="C394" s="1">
        <v>6</v>
      </c>
      <c r="D394" s="1" t="s">
        <v>443</v>
      </c>
      <c r="E394" s="4">
        <v>97075637.4199</v>
      </c>
      <c r="F394" s="4">
        <v>0</v>
      </c>
      <c r="G394" s="4">
        <v>158331.23639999999</v>
      </c>
      <c r="H394" s="4">
        <v>3146436.0232000002</v>
      </c>
      <c r="I394" s="4">
        <v>34715261.174599998</v>
      </c>
      <c r="J394" s="5">
        <f t="shared" si="54"/>
        <v>135095665.85409999</v>
      </c>
      <c r="K394" s="7"/>
      <c r="L394" s="142"/>
      <c r="M394" s="145"/>
      <c r="N394" s="8">
        <v>4</v>
      </c>
      <c r="O394" s="1" t="s">
        <v>818</v>
      </c>
      <c r="P394" s="4">
        <v>134083324.9878</v>
      </c>
      <c r="Q394" s="4">
        <v>0</v>
      </c>
      <c r="R394" s="4">
        <v>218691.10709999999</v>
      </c>
      <c r="S394" s="4">
        <v>4345936.9937000005</v>
      </c>
      <c r="T394" s="4">
        <v>39240959.161499999</v>
      </c>
      <c r="U394" s="5">
        <f t="shared" si="55"/>
        <v>177888912.25010002</v>
      </c>
    </row>
    <row r="395" spans="1:21" ht="24.95" customHeight="1" x14ac:dyDescent="0.2">
      <c r="A395" s="150"/>
      <c r="B395" s="145"/>
      <c r="C395" s="1">
        <v>7</v>
      </c>
      <c r="D395" s="1" t="s">
        <v>444</v>
      </c>
      <c r="E395" s="4">
        <v>156690637.66479999</v>
      </c>
      <c r="F395" s="4">
        <v>0</v>
      </c>
      <c r="G395" s="4">
        <v>255563.8371</v>
      </c>
      <c r="H395" s="4">
        <v>5078689.9778000005</v>
      </c>
      <c r="I395" s="4">
        <v>51931132.369000003</v>
      </c>
      <c r="J395" s="5">
        <f t="shared" si="54"/>
        <v>213956023.84869999</v>
      </c>
      <c r="K395" s="7"/>
      <c r="L395" s="142"/>
      <c r="M395" s="145"/>
      <c r="N395" s="8">
        <v>5</v>
      </c>
      <c r="O395" s="1" t="s">
        <v>819</v>
      </c>
      <c r="P395" s="4">
        <v>116705244.9094</v>
      </c>
      <c r="Q395" s="4">
        <v>0</v>
      </c>
      <c r="R395" s="4">
        <v>190347.30249999999</v>
      </c>
      <c r="S395" s="4">
        <v>3782674.9989999998</v>
      </c>
      <c r="T395" s="4">
        <v>35533816.472400002</v>
      </c>
      <c r="U395" s="5">
        <f t="shared" si="55"/>
        <v>156212083.68329999</v>
      </c>
    </row>
    <row r="396" spans="1:21" ht="24.95" customHeight="1" x14ac:dyDescent="0.2">
      <c r="A396" s="150"/>
      <c r="B396" s="145"/>
      <c r="C396" s="1">
        <v>8</v>
      </c>
      <c r="D396" s="1" t="s">
        <v>445</v>
      </c>
      <c r="E396" s="4">
        <v>106755805.0631</v>
      </c>
      <c r="F396" s="4">
        <v>0</v>
      </c>
      <c r="G396" s="4">
        <v>174119.67670000001</v>
      </c>
      <c r="H396" s="4">
        <v>3460191.6573999999</v>
      </c>
      <c r="I396" s="4">
        <v>37290287.018299997</v>
      </c>
      <c r="J396" s="5">
        <f t="shared" si="54"/>
        <v>147680403.41549999</v>
      </c>
      <c r="K396" s="7"/>
      <c r="L396" s="142"/>
      <c r="M396" s="145"/>
      <c r="N396" s="8">
        <v>6</v>
      </c>
      <c r="O396" s="1" t="s">
        <v>820</v>
      </c>
      <c r="P396" s="4">
        <v>162051956.7922</v>
      </c>
      <c r="Q396" s="4">
        <v>0</v>
      </c>
      <c r="R396" s="4">
        <v>264308.19679999998</v>
      </c>
      <c r="S396" s="4">
        <v>5252462.1835000003</v>
      </c>
      <c r="T396" s="4">
        <v>47939319.648699999</v>
      </c>
      <c r="U396" s="5">
        <f t="shared" si="55"/>
        <v>215508046.82119998</v>
      </c>
    </row>
    <row r="397" spans="1:21" ht="24.95" customHeight="1" x14ac:dyDescent="0.2">
      <c r="A397" s="150"/>
      <c r="B397" s="145"/>
      <c r="C397" s="1">
        <v>9</v>
      </c>
      <c r="D397" s="1" t="s">
        <v>446</v>
      </c>
      <c r="E397" s="4">
        <v>114758346.4737</v>
      </c>
      <c r="F397" s="4">
        <v>0</v>
      </c>
      <c r="G397" s="4">
        <v>187171.89360000001</v>
      </c>
      <c r="H397" s="4">
        <v>3719571.7165000001</v>
      </c>
      <c r="I397" s="4">
        <v>38500188.715300001</v>
      </c>
      <c r="J397" s="5">
        <f t="shared" si="54"/>
        <v>157165278.79910001</v>
      </c>
      <c r="K397" s="7"/>
      <c r="L397" s="142"/>
      <c r="M397" s="145"/>
      <c r="N397" s="8">
        <v>7</v>
      </c>
      <c r="O397" s="1" t="s">
        <v>821</v>
      </c>
      <c r="P397" s="4">
        <v>123071430.7005</v>
      </c>
      <c r="Q397" s="4">
        <v>0</v>
      </c>
      <c r="R397" s="4">
        <v>200730.60870000001</v>
      </c>
      <c r="S397" s="4">
        <v>3989017.1548000001</v>
      </c>
      <c r="T397" s="4">
        <v>40869579.493000001</v>
      </c>
      <c r="U397" s="5">
        <f t="shared" si="55"/>
        <v>168130757.95700002</v>
      </c>
    </row>
    <row r="398" spans="1:21" ht="24.95" customHeight="1" x14ac:dyDescent="0.2">
      <c r="A398" s="150"/>
      <c r="B398" s="145"/>
      <c r="C398" s="1">
        <v>10</v>
      </c>
      <c r="D398" s="1" t="s">
        <v>447</v>
      </c>
      <c r="E398" s="4">
        <v>115562081.41940001</v>
      </c>
      <c r="F398" s="4">
        <v>0</v>
      </c>
      <c r="G398" s="4">
        <v>188482.79259999999</v>
      </c>
      <c r="H398" s="4">
        <v>3745622.5430000001</v>
      </c>
      <c r="I398" s="4">
        <v>40061858.513899997</v>
      </c>
      <c r="J398" s="5">
        <f t="shared" si="54"/>
        <v>159558045.26890001</v>
      </c>
      <c r="K398" s="7"/>
      <c r="L398" s="142"/>
      <c r="M398" s="145"/>
      <c r="N398" s="8">
        <v>8</v>
      </c>
      <c r="O398" s="1" t="s">
        <v>406</v>
      </c>
      <c r="P398" s="4">
        <v>111659297.5504</v>
      </c>
      <c r="Q398" s="4">
        <v>0</v>
      </c>
      <c r="R398" s="4">
        <v>182117.31700000001</v>
      </c>
      <c r="S398" s="4">
        <v>3619124.6894999999</v>
      </c>
      <c r="T398" s="4">
        <v>33733652.762699999</v>
      </c>
      <c r="U398" s="5">
        <f t="shared" si="55"/>
        <v>149194192.31960002</v>
      </c>
    </row>
    <row r="399" spans="1:21" ht="24.95" customHeight="1" x14ac:dyDescent="0.2">
      <c r="A399" s="150"/>
      <c r="B399" s="145"/>
      <c r="C399" s="1">
        <v>11</v>
      </c>
      <c r="D399" s="1" t="s">
        <v>448</v>
      </c>
      <c r="E399" s="4">
        <v>107110078.14489999</v>
      </c>
      <c r="F399" s="4">
        <v>0</v>
      </c>
      <c r="G399" s="4">
        <v>174697.4993</v>
      </c>
      <c r="H399" s="4">
        <v>3471674.4312</v>
      </c>
      <c r="I399" s="4">
        <v>33346386.686999999</v>
      </c>
      <c r="J399" s="5">
        <f t="shared" si="54"/>
        <v>144102836.7624</v>
      </c>
      <c r="K399" s="7"/>
      <c r="L399" s="142"/>
      <c r="M399" s="145"/>
      <c r="N399" s="8">
        <v>9</v>
      </c>
      <c r="O399" s="1" t="s">
        <v>822</v>
      </c>
      <c r="P399" s="4">
        <v>120706858.2643</v>
      </c>
      <c r="Q399" s="4">
        <v>0</v>
      </c>
      <c r="R399" s="4">
        <v>196873.96979999999</v>
      </c>
      <c r="S399" s="4">
        <v>3912376.1346</v>
      </c>
      <c r="T399" s="4">
        <v>35972259.122900002</v>
      </c>
      <c r="U399" s="5">
        <f t="shared" si="55"/>
        <v>160788367.49160001</v>
      </c>
    </row>
    <row r="400" spans="1:21" ht="24.95" customHeight="1" x14ac:dyDescent="0.2">
      <c r="A400" s="150"/>
      <c r="B400" s="145"/>
      <c r="C400" s="1">
        <v>12</v>
      </c>
      <c r="D400" s="1" t="s">
        <v>449</v>
      </c>
      <c r="E400" s="4">
        <v>104934020.2501</v>
      </c>
      <c r="F400" s="4">
        <v>0</v>
      </c>
      <c r="G400" s="4">
        <v>171148.32939999999</v>
      </c>
      <c r="H400" s="4">
        <v>3401143.5839999998</v>
      </c>
      <c r="I400" s="4">
        <v>36655507.0682</v>
      </c>
      <c r="J400" s="5">
        <f t="shared" si="54"/>
        <v>145161819.2317</v>
      </c>
      <c r="K400" s="7"/>
      <c r="L400" s="142"/>
      <c r="M400" s="145"/>
      <c r="N400" s="8">
        <v>10</v>
      </c>
      <c r="O400" s="1" t="s">
        <v>823</v>
      </c>
      <c r="P400" s="4">
        <v>159323208.8748</v>
      </c>
      <c r="Q400" s="4">
        <v>0</v>
      </c>
      <c r="R400" s="4">
        <v>259857.58439999999</v>
      </c>
      <c r="S400" s="4">
        <v>5164017.4308000002</v>
      </c>
      <c r="T400" s="4">
        <v>41601104.352399997</v>
      </c>
      <c r="U400" s="5">
        <f t="shared" si="55"/>
        <v>206348188.24239999</v>
      </c>
    </row>
    <row r="401" spans="1:21" ht="24.95" customHeight="1" x14ac:dyDescent="0.2">
      <c r="A401" s="150"/>
      <c r="B401" s="145"/>
      <c r="C401" s="1">
        <v>13</v>
      </c>
      <c r="D401" s="1" t="s">
        <v>450</v>
      </c>
      <c r="E401" s="4">
        <v>109641215.2422</v>
      </c>
      <c r="F401" s="4">
        <v>0</v>
      </c>
      <c r="G401" s="4">
        <v>178825.80669999999</v>
      </c>
      <c r="H401" s="4">
        <v>3553714.1804</v>
      </c>
      <c r="I401" s="4">
        <v>37504681.515699998</v>
      </c>
      <c r="J401" s="5">
        <f t="shared" si="54"/>
        <v>150878436.745</v>
      </c>
      <c r="K401" s="7"/>
      <c r="L401" s="142"/>
      <c r="M401" s="145"/>
      <c r="N401" s="8">
        <v>11</v>
      </c>
      <c r="O401" s="1" t="s">
        <v>824</v>
      </c>
      <c r="P401" s="4">
        <v>99478219.930099994</v>
      </c>
      <c r="Q401" s="4">
        <v>0</v>
      </c>
      <c r="R401" s="4">
        <v>162249.87</v>
      </c>
      <c r="S401" s="4">
        <v>3224309.034</v>
      </c>
      <c r="T401" s="4">
        <v>30749353.588</v>
      </c>
      <c r="U401" s="5">
        <f t="shared" si="55"/>
        <v>133614132.42209999</v>
      </c>
    </row>
    <row r="402" spans="1:21" ht="24.95" customHeight="1" x14ac:dyDescent="0.2">
      <c r="A402" s="150"/>
      <c r="B402" s="145"/>
      <c r="C402" s="1">
        <v>14</v>
      </c>
      <c r="D402" s="1" t="s">
        <v>451</v>
      </c>
      <c r="E402" s="4">
        <v>97800455.996600002</v>
      </c>
      <c r="F402" s="4">
        <v>0</v>
      </c>
      <c r="G402" s="4">
        <v>159513.42199999999</v>
      </c>
      <c r="H402" s="4">
        <v>3169928.9956999999</v>
      </c>
      <c r="I402" s="4">
        <v>34132499.844099998</v>
      </c>
      <c r="J402" s="5">
        <f t="shared" si="54"/>
        <v>135262398.25840002</v>
      </c>
      <c r="K402" s="7"/>
      <c r="L402" s="142"/>
      <c r="M402" s="145"/>
      <c r="N402" s="8">
        <v>12</v>
      </c>
      <c r="O402" s="1" t="s">
        <v>825</v>
      </c>
      <c r="P402" s="4">
        <v>114898988.2563</v>
      </c>
      <c r="Q402" s="4">
        <v>0</v>
      </c>
      <c r="R402" s="4">
        <v>187401.28169999999</v>
      </c>
      <c r="S402" s="4">
        <v>3724130.2275999999</v>
      </c>
      <c r="T402" s="4">
        <v>36272703.112400003</v>
      </c>
      <c r="U402" s="5">
        <f t="shared" si="55"/>
        <v>155083222.87799999</v>
      </c>
    </row>
    <row r="403" spans="1:21" ht="24.95" customHeight="1" x14ac:dyDescent="0.2">
      <c r="A403" s="150"/>
      <c r="B403" s="145"/>
      <c r="C403" s="1">
        <v>15</v>
      </c>
      <c r="D403" s="1" t="s">
        <v>452</v>
      </c>
      <c r="E403" s="4">
        <v>97290109.560800001</v>
      </c>
      <c r="F403" s="4">
        <v>0</v>
      </c>
      <c r="G403" s="4">
        <v>158681.04240000001</v>
      </c>
      <c r="H403" s="4">
        <v>3153387.5395</v>
      </c>
      <c r="I403" s="4">
        <v>30937348.160799999</v>
      </c>
      <c r="J403" s="5">
        <f t="shared" si="54"/>
        <v>131539526.3035</v>
      </c>
      <c r="K403" s="7"/>
      <c r="L403" s="142"/>
      <c r="M403" s="145"/>
      <c r="N403" s="8">
        <v>13</v>
      </c>
      <c r="O403" s="1" t="s">
        <v>826</v>
      </c>
      <c r="P403" s="4">
        <v>121731700.8602</v>
      </c>
      <c r="Q403" s="4">
        <v>0</v>
      </c>
      <c r="R403" s="4">
        <v>198545.49729999999</v>
      </c>
      <c r="S403" s="4">
        <v>3945593.5488</v>
      </c>
      <c r="T403" s="4">
        <v>39802885.263899997</v>
      </c>
      <c r="U403" s="5">
        <f t="shared" si="55"/>
        <v>165678725.17019999</v>
      </c>
    </row>
    <row r="404" spans="1:21" ht="24.95" customHeight="1" x14ac:dyDescent="0.2">
      <c r="A404" s="150"/>
      <c r="B404" s="145"/>
      <c r="C404" s="1">
        <v>16</v>
      </c>
      <c r="D404" s="1" t="s">
        <v>453</v>
      </c>
      <c r="E404" s="4">
        <v>105148315.74240001</v>
      </c>
      <c r="F404" s="4">
        <v>0</v>
      </c>
      <c r="G404" s="4">
        <v>171497.84719999999</v>
      </c>
      <c r="H404" s="4">
        <v>3408089.3747</v>
      </c>
      <c r="I404" s="4">
        <v>36807465.331900001</v>
      </c>
      <c r="J404" s="5">
        <f t="shared" si="54"/>
        <v>145535368.29620001</v>
      </c>
      <c r="K404" s="7"/>
      <c r="L404" s="143"/>
      <c r="M404" s="146"/>
      <c r="N404" s="8">
        <v>14</v>
      </c>
      <c r="O404" s="1" t="s">
        <v>827</v>
      </c>
      <c r="P404" s="4">
        <v>134441341.26530001</v>
      </c>
      <c r="Q404" s="4">
        <v>0</v>
      </c>
      <c r="R404" s="4">
        <v>219275.0349</v>
      </c>
      <c r="S404" s="4">
        <v>4357541.0927999998</v>
      </c>
      <c r="T404" s="4">
        <v>41735630.475299999</v>
      </c>
      <c r="U404" s="5">
        <f t="shared" si="55"/>
        <v>180753787.86830002</v>
      </c>
    </row>
    <row r="405" spans="1:21" ht="24.95" customHeight="1" x14ac:dyDescent="0.2">
      <c r="A405" s="150"/>
      <c r="B405" s="145"/>
      <c r="C405" s="1">
        <v>17</v>
      </c>
      <c r="D405" s="1" t="s">
        <v>454</v>
      </c>
      <c r="E405" s="4">
        <v>120072087.4338</v>
      </c>
      <c r="F405" s="4">
        <v>0</v>
      </c>
      <c r="G405" s="4">
        <v>195838.65289999999</v>
      </c>
      <c r="H405" s="4">
        <v>3891801.8086000001</v>
      </c>
      <c r="I405" s="4">
        <v>42436657.815200001</v>
      </c>
      <c r="J405" s="5">
        <f t="shared" si="54"/>
        <v>166596385.7105</v>
      </c>
      <c r="K405" s="7"/>
      <c r="L405" s="14"/>
      <c r="M405" s="147" t="s">
        <v>891</v>
      </c>
      <c r="N405" s="148"/>
      <c r="O405" s="149"/>
      <c r="P405" s="10">
        <f t="shared" ref="P405:U405" si="56">SUM(P391:P404)</f>
        <v>1728888607.8023</v>
      </c>
      <c r="Q405" s="10">
        <f t="shared" si="56"/>
        <v>0</v>
      </c>
      <c r="R405" s="10">
        <f t="shared" si="56"/>
        <v>2819832.8450000002</v>
      </c>
      <c r="S405" s="10">
        <f t="shared" si="56"/>
        <v>56037101.998999998</v>
      </c>
      <c r="T405" s="10">
        <f t="shared" si="56"/>
        <v>524996766.96360004</v>
      </c>
      <c r="U405" s="10">
        <f t="shared" si="56"/>
        <v>2312742309.6099</v>
      </c>
    </row>
    <row r="406" spans="1:21" ht="24.95" customHeight="1" x14ac:dyDescent="0.2">
      <c r="A406" s="150"/>
      <c r="B406" s="145"/>
      <c r="C406" s="1">
        <v>18</v>
      </c>
      <c r="D406" s="1" t="s">
        <v>455</v>
      </c>
      <c r="E406" s="4">
        <v>144359269.13679999</v>
      </c>
      <c r="F406" s="4">
        <v>0</v>
      </c>
      <c r="G406" s="4">
        <v>235451.26430000001</v>
      </c>
      <c r="H406" s="4">
        <v>4679003.0615999997</v>
      </c>
      <c r="I406" s="4">
        <v>47992024.140199997</v>
      </c>
      <c r="J406" s="5">
        <f t="shared" si="54"/>
        <v>197265747.60289997</v>
      </c>
      <c r="K406" s="7"/>
      <c r="L406" s="141">
        <v>37</v>
      </c>
      <c r="M406" s="144" t="s">
        <v>77</v>
      </c>
      <c r="N406" s="8">
        <v>1</v>
      </c>
      <c r="O406" s="1" t="s">
        <v>828</v>
      </c>
      <c r="P406" s="4">
        <v>88808019.210299999</v>
      </c>
      <c r="Q406" s="4">
        <v>0</v>
      </c>
      <c r="R406" s="4">
        <v>144846.67679999999</v>
      </c>
      <c r="S406" s="4">
        <v>2878464.2390000001</v>
      </c>
      <c r="T406" s="4">
        <v>195802521.40759999</v>
      </c>
      <c r="U406" s="5">
        <f t="shared" si="55"/>
        <v>287633851.53369999</v>
      </c>
    </row>
    <row r="407" spans="1:21" ht="24.95" customHeight="1" x14ac:dyDescent="0.2">
      <c r="A407" s="150"/>
      <c r="B407" s="145"/>
      <c r="C407" s="1">
        <v>19</v>
      </c>
      <c r="D407" s="1" t="s">
        <v>456</v>
      </c>
      <c r="E407" s="4">
        <v>99250563.648000002</v>
      </c>
      <c r="F407" s="4">
        <v>0</v>
      </c>
      <c r="G407" s="4">
        <v>161878.5606</v>
      </c>
      <c r="H407" s="4">
        <v>3216930.1905999999</v>
      </c>
      <c r="I407" s="4">
        <v>35624788.332900003</v>
      </c>
      <c r="J407" s="5">
        <f t="shared" si="54"/>
        <v>138254160.73210001</v>
      </c>
      <c r="K407" s="7"/>
      <c r="L407" s="142"/>
      <c r="M407" s="145"/>
      <c r="N407" s="8">
        <v>2</v>
      </c>
      <c r="O407" s="1" t="s">
        <v>829</v>
      </c>
      <c r="P407" s="4">
        <v>226705852.92919999</v>
      </c>
      <c r="Q407" s="4">
        <v>0</v>
      </c>
      <c r="R407" s="4">
        <v>369759.28200000001</v>
      </c>
      <c r="S407" s="4">
        <v>7348037.8937999997</v>
      </c>
      <c r="T407" s="4">
        <v>245815611.34439999</v>
      </c>
      <c r="U407" s="5">
        <f t="shared" si="55"/>
        <v>480239261.44939995</v>
      </c>
    </row>
    <row r="408" spans="1:21" ht="24.95" customHeight="1" x14ac:dyDescent="0.2">
      <c r="A408" s="150"/>
      <c r="B408" s="145"/>
      <c r="C408" s="1">
        <v>20</v>
      </c>
      <c r="D408" s="1" t="s">
        <v>457</v>
      </c>
      <c r="E408" s="4">
        <v>95634528.326100007</v>
      </c>
      <c r="F408" s="4">
        <v>0</v>
      </c>
      <c r="G408" s="4">
        <v>155980.7745</v>
      </c>
      <c r="H408" s="4">
        <v>3099726.4915</v>
      </c>
      <c r="I408" s="4">
        <v>33530222.849800002</v>
      </c>
      <c r="J408" s="5">
        <f t="shared" si="54"/>
        <v>132420458.44190001</v>
      </c>
      <c r="K408" s="7"/>
      <c r="L408" s="142"/>
      <c r="M408" s="145"/>
      <c r="N408" s="8">
        <v>3</v>
      </c>
      <c r="O408" s="1" t="s">
        <v>830</v>
      </c>
      <c r="P408" s="4">
        <v>127697207.3511</v>
      </c>
      <c r="Q408" s="4">
        <v>0</v>
      </c>
      <c r="R408" s="4">
        <v>208275.29190000001</v>
      </c>
      <c r="S408" s="4">
        <v>4138948.8026999999</v>
      </c>
      <c r="T408" s="4">
        <v>207523865.14300001</v>
      </c>
      <c r="U408" s="5">
        <f t="shared" si="55"/>
        <v>339568296.5887</v>
      </c>
    </row>
    <row r="409" spans="1:21" ht="24.95" customHeight="1" x14ac:dyDescent="0.2">
      <c r="A409" s="150"/>
      <c r="B409" s="145"/>
      <c r="C409" s="1">
        <v>21</v>
      </c>
      <c r="D409" s="1" t="s">
        <v>458</v>
      </c>
      <c r="E409" s="4">
        <v>139340495.95550001</v>
      </c>
      <c r="F409" s="4">
        <v>0</v>
      </c>
      <c r="G409" s="4">
        <v>227265.60019999999</v>
      </c>
      <c r="H409" s="4">
        <v>4516333.5273000002</v>
      </c>
      <c r="I409" s="4">
        <v>48232740.4758</v>
      </c>
      <c r="J409" s="5">
        <f t="shared" si="54"/>
        <v>192316835.55880001</v>
      </c>
      <c r="K409" s="7"/>
      <c r="L409" s="142"/>
      <c r="M409" s="145"/>
      <c r="N409" s="8">
        <v>4</v>
      </c>
      <c r="O409" s="1" t="s">
        <v>831</v>
      </c>
      <c r="P409" s="4">
        <v>109438199.6558</v>
      </c>
      <c r="Q409" s="4">
        <v>0</v>
      </c>
      <c r="R409" s="4">
        <v>178494.68640000001</v>
      </c>
      <c r="S409" s="4">
        <v>3547133.9964000001</v>
      </c>
      <c r="T409" s="4">
        <v>202700787.6358</v>
      </c>
      <c r="U409" s="5">
        <f t="shared" si="55"/>
        <v>315864615.97439998</v>
      </c>
    </row>
    <row r="410" spans="1:21" ht="24.95" customHeight="1" x14ac:dyDescent="0.2">
      <c r="A410" s="150"/>
      <c r="B410" s="145"/>
      <c r="C410" s="1">
        <v>22</v>
      </c>
      <c r="D410" s="1" t="s">
        <v>459</v>
      </c>
      <c r="E410" s="4">
        <v>92736513.719799995</v>
      </c>
      <c r="F410" s="4">
        <v>0</v>
      </c>
      <c r="G410" s="4">
        <v>151254.08670000001</v>
      </c>
      <c r="H410" s="4">
        <v>3005795.4312</v>
      </c>
      <c r="I410" s="4">
        <v>32667574.954799999</v>
      </c>
      <c r="J410" s="5">
        <f t="shared" si="54"/>
        <v>128561138.1925</v>
      </c>
      <c r="K410" s="7"/>
      <c r="L410" s="142"/>
      <c r="M410" s="145"/>
      <c r="N410" s="8">
        <v>5</v>
      </c>
      <c r="O410" s="1" t="s">
        <v>832</v>
      </c>
      <c r="P410" s="4">
        <v>103984898.2719</v>
      </c>
      <c r="Q410" s="4">
        <v>0</v>
      </c>
      <c r="R410" s="4">
        <v>169600.30290000001</v>
      </c>
      <c r="S410" s="4">
        <v>3370380.4424000001</v>
      </c>
      <c r="T410" s="4">
        <v>198505753.3549</v>
      </c>
      <c r="U410" s="5">
        <f t="shared" si="55"/>
        <v>306030632.3721</v>
      </c>
    </row>
    <row r="411" spans="1:21" ht="24.95" customHeight="1" x14ac:dyDescent="0.2">
      <c r="A411" s="150"/>
      <c r="B411" s="145"/>
      <c r="C411" s="1">
        <v>23</v>
      </c>
      <c r="D411" s="1" t="s">
        <v>460</v>
      </c>
      <c r="E411" s="4">
        <v>93590139.088699996</v>
      </c>
      <c r="F411" s="4">
        <v>0</v>
      </c>
      <c r="G411" s="4">
        <v>152646.3573</v>
      </c>
      <c r="H411" s="4">
        <v>3033463.3166</v>
      </c>
      <c r="I411" s="4">
        <v>32343170.4529</v>
      </c>
      <c r="J411" s="5">
        <f t="shared" si="54"/>
        <v>129119419.2155</v>
      </c>
      <c r="K411" s="7"/>
      <c r="L411" s="143"/>
      <c r="M411" s="146"/>
      <c r="N411" s="8">
        <v>6</v>
      </c>
      <c r="O411" s="1" t="s">
        <v>833</v>
      </c>
      <c r="P411" s="4">
        <v>106962812.7353</v>
      </c>
      <c r="Q411" s="4">
        <v>0</v>
      </c>
      <c r="R411" s="4">
        <v>174457.30809999999</v>
      </c>
      <c r="S411" s="4">
        <v>3466901.2337000002</v>
      </c>
      <c r="T411" s="4">
        <v>197704986.08739999</v>
      </c>
      <c r="U411" s="5">
        <f t="shared" si="55"/>
        <v>308309157.36449999</v>
      </c>
    </row>
    <row r="412" spans="1:21" ht="24.95" customHeight="1" thickBot="1" x14ac:dyDescent="0.25">
      <c r="A412" s="150"/>
      <c r="B412" s="145"/>
      <c r="C412" s="1">
        <v>24</v>
      </c>
      <c r="D412" s="1" t="s">
        <v>461</v>
      </c>
      <c r="E412" s="4">
        <v>120742540.323</v>
      </c>
      <c r="F412" s="4">
        <v>0</v>
      </c>
      <c r="G412" s="4">
        <v>196932.16759999999</v>
      </c>
      <c r="H412" s="4">
        <v>3913532.6690000002</v>
      </c>
      <c r="I412" s="4">
        <v>41235993.069300003</v>
      </c>
      <c r="J412" s="5">
        <f t="shared" si="54"/>
        <v>166088998.22890002</v>
      </c>
      <c r="K412" s="7"/>
      <c r="L412" s="14"/>
      <c r="M412" s="147"/>
      <c r="N412" s="148"/>
      <c r="O412" s="149"/>
      <c r="P412" s="15">
        <f t="shared" ref="P412:U412" si="57">SUM(P406:P411)</f>
        <v>763596990.15359998</v>
      </c>
      <c r="Q412" s="15">
        <f t="shared" si="57"/>
        <v>0</v>
      </c>
      <c r="R412" s="15">
        <f t="shared" si="57"/>
        <v>1245433.5481</v>
      </c>
      <c r="S412" s="15">
        <f t="shared" si="57"/>
        <v>24749866.607999999</v>
      </c>
      <c r="T412" s="15">
        <f t="shared" si="57"/>
        <v>1248053524.9730999</v>
      </c>
      <c r="U412" s="15">
        <f t="shared" si="57"/>
        <v>2037645815.2828002</v>
      </c>
    </row>
    <row r="413" spans="1:21" ht="24.95" customHeight="1" thickTop="1" thickBot="1" x14ac:dyDescent="0.25">
      <c r="A413" s="150"/>
      <c r="B413" s="145"/>
      <c r="C413" s="1">
        <v>25</v>
      </c>
      <c r="D413" s="1" t="s">
        <v>462</v>
      </c>
      <c r="E413" s="4">
        <v>123372103.1706</v>
      </c>
      <c r="F413" s="4">
        <v>0</v>
      </c>
      <c r="G413" s="4">
        <v>201221.00820000001</v>
      </c>
      <c r="H413" s="4">
        <v>3998762.6143</v>
      </c>
      <c r="I413" s="4">
        <v>43402717.892499998</v>
      </c>
      <c r="J413" s="5">
        <f t="shared" si="54"/>
        <v>170974804.68559998</v>
      </c>
      <c r="K413" s="7"/>
      <c r="L413" s="147"/>
      <c r="M413" s="148"/>
      <c r="N413" s="148"/>
      <c r="O413" s="149"/>
      <c r="P413" s="6">
        <v>84040107819.915909</v>
      </c>
      <c r="Q413" s="6">
        <f>-1047969690.1092</f>
        <v>-1047969690.1092</v>
      </c>
      <c r="R413" s="6">
        <v>137070170.54580003</v>
      </c>
      <c r="S413" s="6">
        <v>2723925689.9859977</v>
      </c>
      <c r="T413" s="6">
        <v>32404229762.744011</v>
      </c>
      <c r="U413" s="122">
        <f t="shared" si="55"/>
        <v>118257363753.08252</v>
      </c>
    </row>
    <row r="414" spans="1:21" ht="13.5" thickTop="1" x14ac:dyDescent="0.2">
      <c r="C414" s="1"/>
      <c r="D414" s="1"/>
      <c r="E414" s="5">
        <f t="shared" ref="E414:J414" si="58">SUM(E389:E413)</f>
        <v>2757761770.0579996</v>
      </c>
      <c r="F414" s="5">
        <f t="shared" si="58"/>
        <v>0</v>
      </c>
      <c r="G414" s="5">
        <f t="shared" si="58"/>
        <v>4497934.2122</v>
      </c>
      <c r="H414" s="5">
        <f t="shared" si="58"/>
        <v>89385155.816499993</v>
      </c>
      <c r="I414" s="5">
        <f t="shared" si="58"/>
        <v>952553465.67820024</v>
      </c>
      <c r="J414" s="5">
        <f t="shared" si="58"/>
        <v>3804198325.7649002</v>
      </c>
    </row>
    <row r="416" spans="1:21" x14ac:dyDescent="0.2">
      <c r="T416" s="22"/>
    </row>
  </sheetData>
  <mergeCells count="116">
    <mergeCell ref="A1:U1"/>
    <mergeCell ref="B4:U4"/>
    <mergeCell ref="B8:B24"/>
    <mergeCell ref="M8:M26"/>
    <mergeCell ref="L8:L26"/>
    <mergeCell ref="A8:A24"/>
    <mergeCell ref="B25:D25"/>
    <mergeCell ref="A26:A46"/>
    <mergeCell ref="B26:B46"/>
    <mergeCell ref="M27:O27"/>
    <mergeCell ref="M106:O106"/>
    <mergeCell ref="L107:L122"/>
    <mergeCell ref="M107:M122"/>
    <mergeCell ref="B48:B78"/>
    <mergeCell ref="A80:A100"/>
    <mergeCell ref="L85:L105"/>
    <mergeCell ref="A123:A130"/>
    <mergeCell ref="B123:B130"/>
    <mergeCell ref="M123:O123"/>
    <mergeCell ref="L28:L61"/>
    <mergeCell ref="M28:M61"/>
    <mergeCell ref="M62:O62"/>
    <mergeCell ref="L63:L83"/>
    <mergeCell ref="M63:M83"/>
    <mergeCell ref="M84:O84"/>
    <mergeCell ref="M85:M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L406:L411"/>
    <mergeCell ref="M406:M411"/>
    <mergeCell ref="B388:D388"/>
    <mergeCell ref="A389:A413"/>
    <mergeCell ref="B389:B413"/>
    <mergeCell ref="M412:O412"/>
    <mergeCell ref="L413:O413"/>
    <mergeCell ref="M390:O390"/>
    <mergeCell ref="L391:L404"/>
    <mergeCell ref="M391:M404"/>
    <mergeCell ref="M405:O405"/>
    <mergeCell ref="L356:L371"/>
    <mergeCell ref="M356:M371"/>
    <mergeCell ref="M372:O372"/>
    <mergeCell ref="L373:L389"/>
    <mergeCell ref="M373:M389"/>
    <mergeCell ref="L308:L330"/>
    <mergeCell ref="M308:M330"/>
    <mergeCell ref="M331:O331"/>
    <mergeCell ref="L332:L354"/>
    <mergeCell ref="M332:M354"/>
    <mergeCell ref="M355:O355"/>
    <mergeCell ref="L256:L288"/>
    <mergeCell ref="M256:M288"/>
    <mergeCell ref="M289:O289"/>
    <mergeCell ref="L290:L306"/>
    <mergeCell ref="M290:M306"/>
    <mergeCell ref="M307:O307"/>
    <mergeCell ref="L206:L223"/>
    <mergeCell ref="M206:M223"/>
    <mergeCell ref="M224:O224"/>
    <mergeCell ref="L225:L254"/>
    <mergeCell ref="M225:M254"/>
    <mergeCell ref="M255:O255"/>
    <mergeCell ref="L159:L183"/>
    <mergeCell ref="M159:M183"/>
    <mergeCell ref="M184:O184"/>
    <mergeCell ref="L185:L204"/>
    <mergeCell ref="M185:M204"/>
    <mergeCell ref="M205:O205"/>
    <mergeCell ref="L124:L143"/>
    <mergeCell ref="M124:M143"/>
    <mergeCell ref="M144:O144"/>
    <mergeCell ref="L145:L157"/>
    <mergeCell ref="M145:M157"/>
    <mergeCell ref="M158:O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9"/>
  <sheetViews>
    <sheetView tabSelected="1" topLeftCell="A35" workbookViewId="0">
      <selection activeCell="A46" sqref="A46:XFD49"/>
    </sheetView>
  </sheetViews>
  <sheetFormatPr defaultRowHeight="12.75" x14ac:dyDescent="0.2"/>
  <cols>
    <col min="2" max="2" width="24.140625" customWidth="1"/>
    <col min="4" max="5" width="25.5703125" customWidth="1"/>
    <col min="6" max="7" width="24" customWidth="1"/>
    <col min="8" max="8" width="25" customWidth="1"/>
    <col min="9" max="9" width="26.140625" customWidth="1"/>
    <col min="10" max="10" width="8.42578125" customWidth="1"/>
    <col min="11" max="12" width="18.7109375" bestFit="1" customWidth="1"/>
  </cols>
  <sheetData>
    <row r="1" spans="1:10" ht="27" x14ac:dyDescent="0.35">
      <c r="A1" s="156"/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5.5" x14ac:dyDescent="0.35">
      <c r="A2" s="157"/>
      <c r="B2" s="158"/>
      <c r="C2" s="158"/>
      <c r="D2" s="158"/>
      <c r="E2" s="158"/>
      <c r="F2" s="158"/>
      <c r="G2" s="158"/>
      <c r="H2" s="158"/>
      <c r="I2" s="158"/>
      <c r="J2" s="159"/>
    </row>
    <row r="3" spans="1:10" ht="53.25" customHeight="1" x14ac:dyDescent="0.35">
      <c r="A3" s="160" t="s">
        <v>919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0" ht="19.5" x14ac:dyDescent="0.35">
      <c r="A4" s="106">
        <v>1</v>
      </c>
      <c r="B4" s="107">
        <v>2</v>
      </c>
      <c r="C4" s="107">
        <v>3</v>
      </c>
      <c r="D4" s="107">
        <v>4</v>
      </c>
      <c r="E4" s="107">
        <v>5</v>
      </c>
      <c r="F4" s="107">
        <v>6</v>
      </c>
      <c r="G4" s="107">
        <v>7</v>
      </c>
      <c r="H4" s="107">
        <v>8</v>
      </c>
      <c r="I4" s="108" t="s">
        <v>918</v>
      </c>
      <c r="J4" s="109"/>
    </row>
    <row r="5" spans="1:10" ht="47.25" x14ac:dyDescent="0.25">
      <c r="A5" s="110" t="s">
        <v>0</v>
      </c>
      <c r="B5" s="110" t="s">
        <v>22</v>
      </c>
      <c r="C5" s="111" t="s">
        <v>1</v>
      </c>
      <c r="D5" s="112" t="s">
        <v>7</v>
      </c>
      <c r="E5" s="113" t="s">
        <v>898</v>
      </c>
      <c r="F5" s="114" t="s">
        <v>916</v>
      </c>
      <c r="G5" s="119" t="s">
        <v>907</v>
      </c>
      <c r="H5" s="110" t="s">
        <v>13</v>
      </c>
      <c r="I5" s="110" t="s">
        <v>16</v>
      </c>
      <c r="J5" s="110" t="s">
        <v>0</v>
      </c>
    </row>
    <row r="6" spans="1:10" ht="18.75" x14ac:dyDescent="0.3">
      <c r="A6" s="93"/>
      <c r="B6" s="93"/>
      <c r="C6" s="93"/>
      <c r="D6" s="115" t="s">
        <v>917</v>
      </c>
      <c r="E6" s="115" t="s">
        <v>917</v>
      </c>
      <c r="F6" s="115" t="s">
        <v>917</v>
      </c>
      <c r="G6" s="115" t="s">
        <v>917</v>
      </c>
      <c r="H6" s="115" t="s">
        <v>917</v>
      </c>
      <c r="I6" s="115" t="s">
        <v>917</v>
      </c>
      <c r="J6" s="93"/>
    </row>
    <row r="7" spans="1:10" ht="18.75" x14ac:dyDescent="0.3">
      <c r="A7" s="116">
        <v>1</v>
      </c>
      <c r="B7" s="93" t="s">
        <v>41</v>
      </c>
      <c r="C7" s="116">
        <v>17</v>
      </c>
      <c r="D7" s="93">
        <v>1744350690.8885</v>
      </c>
      <c r="E7" s="93">
        <v>0</v>
      </c>
      <c r="F7" s="93">
        <v>2845051.6414000001</v>
      </c>
      <c r="G7" s="93">
        <v>56538262.295399994</v>
      </c>
      <c r="H7" s="93">
        <v>559750960.67920005</v>
      </c>
      <c r="I7" s="93">
        <f>D7+E7+F7+G7+H7</f>
        <v>2363484965.5044999</v>
      </c>
      <c r="J7" s="117">
        <v>1</v>
      </c>
    </row>
    <row r="8" spans="1:10" ht="18.75" x14ac:dyDescent="0.3">
      <c r="A8" s="116">
        <v>2</v>
      </c>
      <c r="B8" s="93" t="s">
        <v>42</v>
      </c>
      <c r="C8" s="116">
        <v>21</v>
      </c>
      <c r="D8" s="93">
        <v>2200248041.4412999</v>
      </c>
      <c r="E8" s="93">
        <v>0</v>
      </c>
      <c r="F8" s="93">
        <v>3588624.3141000001</v>
      </c>
      <c r="G8" s="93">
        <v>71314903.322999999</v>
      </c>
      <c r="H8" s="93">
        <v>676044997.3987</v>
      </c>
      <c r="I8" s="93">
        <f t="shared" ref="I8:I43" si="0">D8+E8+F8+G8+H8</f>
        <v>2951196566.4770994</v>
      </c>
      <c r="J8" s="117">
        <v>2</v>
      </c>
    </row>
    <row r="9" spans="1:10" ht="18.75" x14ac:dyDescent="0.3">
      <c r="A9" s="116">
        <v>3</v>
      </c>
      <c r="B9" s="93" t="s">
        <v>43</v>
      </c>
      <c r="C9" s="116">
        <v>31</v>
      </c>
      <c r="D9" s="93">
        <v>2930601098.5682001</v>
      </c>
      <c r="E9" s="93">
        <v>0</v>
      </c>
      <c r="F9" s="93">
        <v>4779836.7089999998</v>
      </c>
      <c r="G9" s="93">
        <v>94987260.566</v>
      </c>
      <c r="H9" s="93">
        <v>944720483.13419998</v>
      </c>
      <c r="I9" s="93">
        <f t="shared" si="0"/>
        <v>3975088678.9774003</v>
      </c>
      <c r="J9" s="117">
        <v>3</v>
      </c>
    </row>
    <row r="10" spans="1:10" ht="18.75" x14ac:dyDescent="0.3">
      <c r="A10" s="116">
        <v>4</v>
      </c>
      <c r="B10" s="93" t="s">
        <v>44</v>
      </c>
      <c r="C10" s="116">
        <v>21</v>
      </c>
      <c r="D10" s="93">
        <v>2212138415.1262999</v>
      </c>
      <c r="E10" s="93">
        <v>0</v>
      </c>
      <c r="F10" s="93">
        <v>3608017.6203000001</v>
      </c>
      <c r="G10" s="93">
        <v>71700296.621000007</v>
      </c>
      <c r="H10" s="93">
        <v>746969487.72809994</v>
      </c>
      <c r="I10" s="93">
        <f t="shared" si="0"/>
        <v>3034416217.0956993</v>
      </c>
      <c r="J10" s="117">
        <v>4</v>
      </c>
    </row>
    <row r="11" spans="1:10" ht="18.75" x14ac:dyDescent="0.3">
      <c r="A11" s="116">
        <v>5</v>
      </c>
      <c r="B11" s="93" t="s">
        <v>45</v>
      </c>
      <c r="C11" s="116">
        <v>20</v>
      </c>
      <c r="D11" s="93">
        <v>2511214855.7768998</v>
      </c>
      <c r="E11" s="93">
        <v>0</v>
      </c>
      <c r="F11" s="93">
        <v>4095813.9808</v>
      </c>
      <c r="G11" s="93">
        <v>81394025.259900004</v>
      </c>
      <c r="H11" s="93">
        <v>756737862.47309995</v>
      </c>
      <c r="I11" s="93">
        <f t="shared" si="0"/>
        <v>3353442557.4906998</v>
      </c>
      <c r="J11" s="117">
        <v>5</v>
      </c>
    </row>
    <row r="12" spans="1:10" ht="18.75" x14ac:dyDescent="0.3">
      <c r="A12" s="116">
        <v>6</v>
      </c>
      <c r="B12" s="93" t="s">
        <v>46</v>
      </c>
      <c r="C12" s="116">
        <v>8</v>
      </c>
      <c r="D12" s="93">
        <v>1022156365.1349</v>
      </c>
      <c r="E12" s="93">
        <v>0</v>
      </c>
      <c r="F12" s="93">
        <v>1667146.2106000001</v>
      </c>
      <c r="G12" s="93">
        <v>33130347.5733</v>
      </c>
      <c r="H12" s="93">
        <v>317048473.03710002</v>
      </c>
      <c r="I12" s="93">
        <f t="shared" si="0"/>
        <v>1374002331.9559</v>
      </c>
      <c r="J12" s="117">
        <v>6</v>
      </c>
    </row>
    <row r="13" spans="1:10" ht="18.75" x14ac:dyDescent="0.3">
      <c r="A13" s="116">
        <v>7</v>
      </c>
      <c r="B13" s="93" t="s">
        <v>47</v>
      </c>
      <c r="C13" s="116">
        <v>23</v>
      </c>
      <c r="D13" s="93">
        <v>2732590420.6313</v>
      </c>
      <c r="E13" s="93">
        <f>-139538498.52</f>
        <v>-139538498.52000001</v>
      </c>
      <c r="F13" s="93">
        <v>4456879.5152000003</v>
      </c>
      <c r="G13" s="93">
        <v>88569296.732999995</v>
      </c>
      <c r="H13" s="93">
        <v>777463321.74919999</v>
      </c>
      <c r="I13" s="93">
        <f t="shared" si="0"/>
        <v>3463541420.1086998</v>
      </c>
      <c r="J13" s="117">
        <v>7</v>
      </c>
    </row>
    <row r="14" spans="1:10" ht="18.75" x14ac:dyDescent="0.3">
      <c r="A14" s="116">
        <v>8</v>
      </c>
      <c r="B14" s="93" t="s">
        <v>48</v>
      </c>
      <c r="C14" s="116">
        <v>27</v>
      </c>
      <c r="D14" s="93">
        <v>2966774304.7662001</v>
      </c>
      <c r="E14" s="93">
        <v>0</v>
      </c>
      <c r="F14" s="93">
        <v>4838835.5332000004</v>
      </c>
      <c r="G14" s="93">
        <v>96159714.150700003</v>
      </c>
      <c r="H14" s="93">
        <v>871155734.23140001</v>
      </c>
      <c r="I14" s="93">
        <f t="shared" si="0"/>
        <v>3938928588.6815</v>
      </c>
      <c r="J14" s="117">
        <v>8</v>
      </c>
    </row>
    <row r="15" spans="1:10" ht="18.75" x14ac:dyDescent="0.3">
      <c r="A15" s="116">
        <v>9</v>
      </c>
      <c r="B15" s="93" t="s">
        <v>49</v>
      </c>
      <c r="C15" s="116">
        <v>18</v>
      </c>
      <c r="D15" s="93">
        <v>1912585953.0381</v>
      </c>
      <c r="E15" s="93">
        <f>-38551266.1</f>
        <v>-38551266.100000001</v>
      </c>
      <c r="F15" s="93">
        <v>3119444.8648000001</v>
      </c>
      <c r="G15" s="93">
        <v>61991139.075599998</v>
      </c>
      <c r="H15" s="93">
        <v>586451013.16709995</v>
      </c>
      <c r="I15" s="93">
        <f t="shared" si="0"/>
        <v>2525596284.0455999</v>
      </c>
      <c r="J15" s="117">
        <v>9</v>
      </c>
    </row>
    <row r="16" spans="1:10" ht="18.75" x14ac:dyDescent="0.3">
      <c r="A16" s="116">
        <v>10</v>
      </c>
      <c r="B16" s="93" t="s">
        <v>50</v>
      </c>
      <c r="C16" s="116">
        <v>25</v>
      </c>
      <c r="D16" s="93">
        <v>2450704591.9805999</v>
      </c>
      <c r="E16" s="93">
        <v>0</v>
      </c>
      <c r="F16" s="93">
        <v>3997121.1971999998</v>
      </c>
      <c r="G16" s="93">
        <v>79432753.834099993</v>
      </c>
      <c r="H16" s="93">
        <v>823781428.06459999</v>
      </c>
      <c r="I16" s="93">
        <f t="shared" si="0"/>
        <v>3357915895.0764995</v>
      </c>
      <c r="J16" s="117">
        <v>10</v>
      </c>
    </row>
    <row r="17" spans="1:10" ht="18.75" x14ac:dyDescent="0.3">
      <c r="A17" s="116">
        <v>11</v>
      </c>
      <c r="B17" s="93" t="s">
        <v>51</v>
      </c>
      <c r="C17" s="116">
        <v>13</v>
      </c>
      <c r="D17" s="93">
        <v>1414807826.9337001</v>
      </c>
      <c r="E17" s="93">
        <f>-44909708.7792</f>
        <v>-44909708.779200003</v>
      </c>
      <c r="F17" s="93">
        <v>2307564.2708999999</v>
      </c>
      <c r="G17" s="93">
        <v>45857049.522500001</v>
      </c>
      <c r="H17" s="93">
        <v>445361304.41369998</v>
      </c>
      <c r="I17" s="93">
        <f t="shared" si="0"/>
        <v>1863424036.3615999</v>
      </c>
      <c r="J17" s="117">
        <v>11</v>
      </c>
    </row>
    <row r="18" spans="1:10" ht="18.75" x14ac:dyDescent="0.3">
      <c r="A18" s="116">
        <v>12</v>
      </c>
      <c r="B18" s="93" t="s">
        <v>52</v>
      </c>
      <c r="C18" s="116">
        <v>18</v>
      </c>
      <c r="D18" s="93">
        <v>1875120717.6946001</v>
      </c>
      <c r="E18" s="93">
        <v>0</v>
      </c>
      <c r="F18" s="93">
        <v>3058338.7294000001</v>
      </c>
      <c r="G18" s="93">
        <v>60776807.969999991</v>
      </c>
      <c r="H18" s="93">
        <v>626308088.35839999</v>
      </c>
      <c r="I18" s="93">
        <f t="shared" si="0"/>
        <v>2565263952.7523999</v>
      </c>
      <c r="J18" s="117">
        <v>12</v>
      </c>
    </row>
    <row r="19" spans="1:10" ht="18.75" x14ac:dyDescent="0.3">
      <c r="A19" s="116">
        <v>13</v>
      </c>
      <c r="B19" s="93" t="s">
        <v>53</v>
      </c>
      <c r="C19" s="116">
        <v>16</v>
      </c>
      <c r="D19" s="93">
        <v>1488913849.8826001</v>
      </c>
      <c r="E19" s="93">
        <v>0</v>
      </c>
      <c r="F19" s="93">
        <v>2428431.8599</v>
      </c>
      <c r="G19" s="93">
        <v>48258989.559499994</v>
      </c>
      <c r="H19" s="93">
        <v>505952881.89289999</v>
      </c>
      <c r="I19" s="93">
        <f t="shared" si="0"/>
        <v>2045554153.1949</v>
      </c>
      <c r="J19" s="117">
        <v>13</v>
      </c>
    </row>
    <row r="20" spans="1:10" ht="18.75" x14ac:dyDescent="0.3">
      <c r="A20" s="116">
        <v>14</v>
      </c>
      <c r="B20" s="93" t="s">
        <v>54</v>
      </c>
      <c r="C20" s="116">
        <v>17</v>
      </c>
      <c r="D20" s="93">
        <v>1905150526.6015</v>
      </c>
      <c r="E20" s="93">
        <v>0</v>
      </c>
      <c r="F20" s="93">
        <v>3107317.6173999999</v>
      </c>
      <c r="G20" s="93">
        <v>61750140.466499984</v>
      </c>
      <c r="H20" s="93">
        <v>602708795.06079996</v>
      </c>
      <c r="I20" s="93">
        <f t="shared" si="0"/>
        <v>2572716779.7462001</v>
      </c>
      <c r="J20" s="117">
        <v>14</v>
      </c>
    </row>
    <row r="21" spans="1:10" ht="18.75" x14ac:dyDescent="0.3">
      <c r="A21" s="116">
        <v>15</v>
      </c>
      <c r="B21" s="93" t="s">
        <v>55</v>
      </c>
      <c r="C21" s="116">
        <v>11</v>
      </c>
      <c r="D21" s="93">
        <v>1305410471.4351001</v>
      </c>
      <c r="E21" s="93">
        <f>-53983557.43</f>
        <v>-53983557.43</v>
      </c>
      <c r="F21" s="93">
        <v>2129136.2017000001</v>
      </c>
      <c r="G21" s="93">
        <v>42311239.375400007</v>
      </c>
      <c r="H21" s="93">
        <v>399047951.92470002</v>
      </c>
      <c r="I21" s="93">
        <f t="shared" si="0"/>
        <v>1694915241.5069001</v>
      </c>
      <c r="J21" s="117">
        <v>15</v>
      </c>
    </row>
    <row r="22" spans="1:10" ht="18.75" x14ac:dyDescent="0.3">
      <c r="A22" s="116">
        <v>16</v>
      </c>
      <c r="B22" s="93" t="s">
        <v>56</v>
      </c>
      <c r="C22" s="116">
        <v>27</v>
      </c>
      <c r="D22" s="93">
        <v>2553325502.8411999</v>
      </c>
      <c r="E22" s="93">
        <v>0</v>
      </c>
      <c r="F22" s="93">
        <v>4164496.8240999999</v>
      </c>
      <c r="G22" s="93">
        <v>82758924.42930001</v>
      </c>
      <c r="H22" s="93">
        <v>851425784.13049996</v>
      </c>
      <c r="I22" s="93">
        <f t="shared" si="0"/>
        <v>3491674708.2250996</v>
      </c>
      <c r="J22" s="117">
        <v>16</v>
      </c>
    </row>
    <row r="23" spans="1:10" ht="18.75" x14ac:dyDescent="0.3">
      <c r="A23" s="116">
        <v>17</v>
      </c>
      <c r="B23" s="93" t="s">
        <v>57</v>
      </c>
      <c r="C23" s="116">
        <v>27</v>
      </c>
      <c r="D23" s="93">
        <v>2682508844.4604001</v>
      </c>
      <c r="E23" s="93">
        <v>0</v>
      </c>
      <c r="F23" s="93">
        <v>4375196.0146000003</v>
      </c>
      <c r="G23" s="93">
        <v>86946042.129000008</v>
      </c>
      <c r="H23" s="93">
        <v>882193252.88129997</v>
      </c>
      <c r="I23" s="93">
        <f t="shared" si="0"/>
        <v>3656023335.4853001</v>
      </c>
      <c r="J23" s="117">
        <v>17</v>
      </c>
    </row>
    <row r="24" spans="1:10" ht="18.75" x14ac:dyDescent="0.3">
      <c r="A24" s="116">
        <v>18</v>
      </c>
      <c r="B24" s="93" t="s">
        <v>58</v>
      </c>
      <c r="C24" s="116">
        <v>23</v>
      </c>
      <c r="D24" s="93">
        <v>3016735202.4569998</v>
      </c>
      <c r="E24" s="93">
        <v>0</v>
      </c>
      <c r="F24" s="93">
        <v>4920322.2060000002</v>
      </c>
      <c r="G24" s="93">
        <v>97779057.297900006</v>
      </c>
      <c r="H24" s="93">
        <v>938461911.28030002</v>
      </c>
      <c r="I24" s="93">
        <f t="shared" si="0"/>
        <v>4057896493.2412</v>
      </c>
      <c r="J24" s="117">
        <v>18</v>
      </c>
    </row>
    <row r="25" spans="1:10" ht="18.75" x14ac:dyDescent="0.3">
      <c r="A25" s="116">
        <v>19</v>
      </c>
      <c r="B25" s="93" t="s">
        <v>59</v>
      </c>
      <c r="C25" s="116">
        <v>44</v>
      </c>
      <c r="D25" s="93">
        <v>4802900993.8011999</v>
      </c>
      <c r="E25" s="93">
        <v>0</v>
      </c>
      <c r="F25" s="93">
        <v>7833574.6514999997</v>
      </c>
      <c r="G25" s="93">
        <v>155672639.44390005</v>
      </c>
      <c r="H25" s="93">
        <v>1656960906.5474999</v>
      </c>
      <c r="I25" s="93">
        <f t="shared" si="0"/>
        <v>6623368114.4440994</v>
      </c>
      <c r="J25" s="117">
        <v>19</v>
      </c>
    </row>
    <row r="26" spans="1:10" ht="18.75" x14ac:dyDescent="0.3">
      <c r="A26" s="116">
        <v>20</v>
      </c>
      <c r="B26" s="93" t="s">
        <v>60</v>
      </c>
      <c r="C26" s="116">
        <v>34</v>
      </c>
      <c r="D26" s="93">
        <v>3656530278.8315001</v>
      </c>
      <c r="E26" s="93">
        <v>0</v>
      </c>
      <c r="F26" s="93">
        <v>5963833.7209999999</v>
      </c>
      <c r="G26" s="93">
        <v>118516230.1797</v>
      </c>
      <c r="H26" s="93">
        <v>1124087990.4375</v>
      </c>
      <c r="I26" s="93">
        <f t="shared" si="0"/>
        <v>4905098333.1697006</v>
      </c>
      <c r="J26" s="117">
        <v>20</v>
      </c>
    </row>
    <row r="27" spans="1:10" ht="18.75" x14ac:dyDescent="0.3">
      <c r="A27" s="116">
        <v>21</v>
      </c>
      <c r="B27" s="93" t="s">
        <v>61</v>
      </c>
      <c r="C27" s="116">
        <v>21</v>
      </c>
      <c r="D27" s="93">
        <v>2307663094.7435002</v>
      </c>
      <c r="E27" s="93">
        <v>0</v>
      </c>
      <c r="F27" s="93">
        <v>3763819.2305999999</v>
      </c>
      <c r="G27" s="93">
        <v>74796462.673200011</v>
      </c>
      <c r="H27" s="93">
        <v>673265869.90820003</v>
      </c>
      <c r="I27" s="93">
        <f t="shared" si="0"/>
        <v>3059489246.5555</v>
      </c>
      <c r="J27" s="117">
        <v>21</v>
      </c>
    </row>
    <row r="28" spans="1:10" ht="18.75" x14ac:dyDescent="0.3">
      <c r="A28" s="116">
        <v>22</v>
      </c>
      <c r="B28" s="93" t="s">
        <v>62</v>
      </c>
      <c r="C28" s="116">
        <v>21</v>
      </c>
      <c r="D28" s="93">
        <v>2385138841.3119998</v>
      </c>
      <c r="E28" s="93">
        <f>-367088189.79</f>
        <v>-367088189.79000002</v>
      </c>
      <c r="F28" s="93">
        <v>3890182.8687999998</v>
      </c>
      <c r="G28" s="93">
        <v>77307622.90259999</v>
      </c>
      <c r="H28" s="93">
        <v>674663354.27269995</v>
      </c>
      <c r="I28" s="93">
        <f t="shared" si="0"/>
        <v>2773911811.5660996</v>
      </c>
      <c r="J28" s="117">
        <v>22</v>
      </c>
    </row>
    <row r="29" spans="1:10" ht="18.75" x14ac:dyDescent="0.3">
      <c r="A29" s="116">
        <v>23</v>
      </c>
      <c r="B29" s="93" t="s">
        <v>63</v>
      </c>
      <c r="C29" s="116">
        <v>16</v>
      </c>
      <c r="D29" s="93">
        <v>1687735561.4054</v>
      </c>
      <c r="E29" s="93">
        <v>0</v>
      </c>
      <c r="F29" s="93">
        <v>2752711.8568000002</v>
      </c>
      <c r="G29" s="93">
        <v>54703240.784600005</v>
      </c>
      <c r="H29" s="93">
        <v>509418399.6717</v>
      </c>
      <c r="I29" s="93">
        <f t="shared" si="0"/>
        <v>2254609913.7185001</v>
      </c>
      <c r="J29" s="117">
        <v>23</v>
      </c>
    </row>
    <row r="30" spans="1:10" ht="18.75" x14ac:dyDescent="0.3">
      <c r="A30" s="116">
        <v>24</v>
      </c>
      <c r="B30" s="93" t="s">
        <v>64</v>
      </c>
      <c r="C30" s="116">
        <v>20</v>
      </c>
      <c r="D30" s="93">
        <v>2875051095.4028001</v>
      </c>
      <c r="E30" s="93">
        <v>0</v>
      </c>
      <c r="F30" s="93">
        <v>4689234.1550000003</v>
      </c>
      <c r="G30" s="93">
        <v>93186762.153699994</v>
      </c>
      <c r="H30" s="93">
        <v>5476257798.0451002</v>
      </c>
      <c r="I30" s="93">
        <f t="shared" si="0"/>
        <v>8449184889.7566004</v>
      </c>
      <c r="J30" s="117">
        <v>24</v>
      </c>
    </row>
    <row r="31" spans="1:10" ht="18.75" x14ac:dyDescent="0.3">
      <c r="A31" s="116">
        <v>25</v>
      </c>
      <c r="B31" s="93" t="s">
        <v>65</v>
      </c>
      <c r="C31" s="116">
        <v>13</v>
      </c>
      <c r="D31" s="93">
        <v>1505751009.3791001</v>
      </c>
      <c r="E31" s="93">
        <f>-39238127.24</f>
        <v>-39238127.240000002</v>
      </c>
      <c r="F31" s="93">
        <v>2455893.4180999999</v>
      </c>
      <c r="G31" s="93">
        <v>48804719.122500002</v>
      </c>
      <c r="H31" s="93">
        <v>403182394.51789999</v>
      </c>
      <c r="I31" s="93">
        <f t="shared" si="0"/>
        <v>1920955889.1976001</v>
      </c>
      <c r="J31" s="117">
        <v>25</v>
      </c>
    </row>
    <row r="32" spans="1:10" ht="18.75" x14ac:dyDescent="0.3">
      <c r="A32" s="116">
        <v>26</v>
      </c>
      <c r="B32" s="93" t="s">
        <v>66</v>
      </c>
      <c r="C32" s="116">
        <v>25</v>
      </c>
      <c r="D32" s="93">
        <v>2787028969.0436001</v>
      </c>
      <c r="E32" s="93">
        <v>0</v>
      </c>
      <c r="F32" s="93">
        <v>4545669.2766000004</v>
      </c>
      <c r="G32" s="93">
        <v>90333770.439400002</v>
      </c>
      <c r="H32" s="93">
        <v>811443116.33229995</v>
      </c>
      <c r="I32" s="93">
        <f t="shared" si="0"/>
        <v>3693351525.0918999</v>
      </c>
      <c r="J32" s="117">
        <v>26</v>
      </c>
    </row>
    <row r="33" spans="1:12" ht="18.75" x14ac:dyDescent="0.3">
      <c r="A33" s="116">
        <v>27</v>
      </c>
      <c r="B33" s="93" t="s">
        <v>67</v>
      </c>
      <c r="C33" s="116">
        <v>20</v>
      </c>
      <c r="D33" s="93">
        <v>1988256389.6338</v>
      </c>
      <c r="E33" s="93">
        <f>-115776950.4</f>
        <v>-115776950.40000001</v>
      </c>
      <c r="F33" s="93">
        <v>3242864.0263</v>
      </c>
      <c r="G33" s="93">
        <v>64443785.217399999</v>
      </c>
      <c r="H33" s="93">
        <v>742826151.0503</v>
      </c>
      <c r="I33" s="93">
        <f t="shared" si="0"/>
        <v>2682992239.5278001</v>
      </c>
      <c r="J33" s="117">
        <v>27</v>
      </c>
    </row>
    <row r="34" spans="1:12" ht="18.75" x14ac:dyDescent="0.3">
      <c r="A34" s="116">
        <v>28</v>
      </c>
      <c r="B34" s="93" t="s">
        <v>68</v>
      </c>
      <c r="C34" s="116">
        <v>18</v>
      </c>
      <c r="D34" s="93">
        <v>1898910618.1408999</v>
      </c>
      <c r="E34" s="93">
        <f>-47177126.82</f>
        <v>-47177126.82</v>
      </c>
      <c r="F34" s="93">
        <v>3097140.2707000002</v>
      </c>
      <c r="G34" s="93">
        <v>61547891.238099992</v>
      </c>
      <c r="H34" s="93">
        <v>646763326.41779995</v>
      </c>
      <c r="I34" s="93">
        <f t="shared" si="0"/>
        <v>2563141849.2474999</v>
      </c>
      <c r="J34" s="117">
        <v>28</v>
      </c>
    </row>
    <row r="35" spans="1:12" ht="18.75" x14ac:dyDescent="0.3">
      <c r="A35" s="116">
        <v>29</v>
      </c>
      <c r="B35" s="93" t="s">
        <v>69</v>
      </c>
      <c r="C35" s="116">
        <v>30</v>
      </c>
      <c r="D35" s="93">
        <v>2572122442.8418999</v>
      </c>
      <c r="E35" s="93">
        <f>-82028645.4</f>
        <v>-82028645.400000006</v>
      </c>
      <c r="F35" s="93">
        <v>4195154.8022999996</v>
      </c>
      <c r="G35" s="93">
        <v>83368174.810799986</v>
      </c>
      <c r="H35" s="93">
        <v>879656346.9188</v>
      </c>
      <c r="I35" s="93">
        <f t="shared" si="0"/>
        <v>3457313473.9737997</v>
      </c>
      <c r="J35" s="117">
        <v>29</v>
      </c>
    </row>
    <row r="36" spans="1:12" ht="18.75" x14ac:dyDescent="0.3">
      <c r="A36" s="116">
        <v>30</v>
      </c>
      <c r="B36" s="93" t="s">
        <v>70</v>
      </c>
      <c r="C36" s="116">
        <v>33</v>
      </c>
      <c r="D36" s="93">
        <v>3244531773.5074</v>
      </c>
      <c r="E36" s="93">
        <f>-83688581.46</f>
        <v>-83688581.459999993</v>
      </c>
      <c r="F36" s="93">
        <v>5291860.4589</v>
      </c>
      <c r="G36" s="93">
        <v>105162447.77769999</v>
      </c>
      <c r="H36" s="93">
        <v>1301781236.2060001</v>
      </c>
      <c r="I36" s="93">
        <f t="shared" si="0"/>
        <v>4573078736.4899998</v>
      </c>
      <c r="J36" s="117">
        <v>30</v>
      </c>
    </row>
    <row r="37" spans="1:12" ht="18.75" x14ac:dyDescent="0.3">
      <c r="A37" s="116">
        <v>31</v>
      </c>
      <c r="B37" s="93" t="s">
        <v>71</v>
      </c>
      <c r="C37" s="116">
        <v>17</v>
      </c>
      <c r="D37" s="93">
        <v>2033886700.3227999</v>
      </c>
      <c r="E37" s="93">
        <v>0</v>
      </c>
      <c r="F37" s="93">
        <v>3317287.4728000001</v>
      </c>
      <c r="G37" s="93">
        <v>65922764.466300011</v>
      </c>
      <c r="H37" s="93">
        <v>609882479.20959997</v>
      </c>
      <c r="I37" s="93">
        <f t="shared" si="0"/>
        <v>2713009231.4714999</v>
      </c>
      <c r="J37" s="117">
        <v>31</v>
      </c>
    </row>
    <row r="38" spans="1:12" ht="18.75" x14ac:dyDescent="0.3">
      <c r="A38" s="116">
        <v>32</v>
      </c>
      <c r="B38" s="93" t="s">
        <v>72</v>
      </c>
      <c r="C38" s="116">
        <v>23</v>
      </c>
      <c r="D38" s="93">
        <v>2521115317.4228001</v>
      </c>
      <c r="E38" s="93">
        <v>0</v>
      </c>
      <c r="F38" s="93">
        <v>4111961.7225000001</v>
      </c>
      <c r="G38" s="93">
        <v>81714921.109699994</v>
      </c>
      <c r="H38" s="93">
        <v>1037581235.9247</v>
      </c>
      <c r="I38" s="93">
        <f t="shared" si="0"/>
        <v>3644523436.1796999</v>
      </c>
      <c r="J38" s="117">
        <v>32</v>
      </c>
    </row>
    <row r="39" spans="1:12" ht="18.75" x14ac:dyDescent="0.3">
      <c r="A39" s="116">
        <v>33</v>
      </c>
      <c r="B39" s="93" t="s">
        <v>73</v>
      </c>
      <c r="C39" s="116">
        <v>23</v>
      </c>
      <c r="D39" s="93">
        <v>2539153332.6241999</v>
      </c>
      <c r="E39" s="93">
        <f>-35989038.17</f>
        <v>-35989038.170000002</v>
      </c>
      <c r="F39" s="93">
        <v>4141381.8875000002</v>
      </c>
      <c r="G39" s="93">
        <v>82299573.060700014</v>
      </c>
      <c r="H39" s="93">
        <v>746075433.61819994</v>
      </c>
      <c r="I39" s="93">
        <f t="shared" si="0"/>
        <v>3335680683.0205994</v>
      </c>
      <c r="J39" s="117">
        <v>33</v>
      </c>
    </row>
    <row r="40" spans="1:12" ht="18.75" x14ac:dyDescent="0.3">
      <c r="A40" s="116">
        <v>34</v>
      </c>
      <c r="B40" s="93" t="s">
        <v>74</v>
      </c>
      <c r="C40" s="116">
        <v>16</v>
      </c>
      <c r="D40" s="93">
        <v>1903103917.6947999</v>
      </c>
      <c r="E40" s="93">
        <v>0</v>
      </c>
      <c r="F40" s="93">
        <v>3103979.5798999998</v>
      </c>
      <c r="G40" s="93">
        <v>61683805.347299993</v>
      </c>
      <c r="H40" s="93">
        <v>496636744.61690003</v>
      </c>
      <c r="I40" s="93">
        <f t="shared" si="0"/>
        <v>2464528447.2389002</v>
      </c>
      <c r="J40" s="117">
        <v>34</v>
      </c>
    </row>
    <row r="41" spans="1:12" ht="18.75" x14ac:dyDescent="0.3">
      <c r="A41" s="116">
        <v>35</v>
      </c>
      <c r="B41" s="93" t="s">
        <v>75</v>
      </c>
      <c r="C41" s="116">
        <v>17</v>
      </c>
      <c r="D41" s="93">
        <v>1913404206.1939001</v>
      </c>
      <c r="E41" s="93">
        <v>0</v>
      </c>
      <c r="F41" s="93">
        <v>3120779.4427999998</v>
      </c>
      <c r="G41" s="93">
        <v>62017660.469300002</v>
      </c>
      <c r="H41" s="93">
        <v>529112955.5068</v>
      </c>
      <c r="I41" s="93">
        <f t="shared" si="0"/>
        <v>2507655601.6128001</v>
      </c>
      <c r="J41" s="117">
        <v>35</v>
      </c>
    </row>
    <row r="42" spans="1:12" ht="18.75" x14ac:dyDescent="0.3">
      <c r="A42" s="116">
        <v>36</v>
      </c>
      <c r="B42" s="93" t="s">
        <v>76</v>
      </c>
      <c r="C42" s="116">
        <v>14</v>
      </c>
      <c r="D42" s="93">
        <v>1728888607.8023</v>
      </c>
      <c r="E42" s="93">
        <v>0</v>
      </c>
      <c r="F42" s="93">
        <v>2819832.8450000002</v>
      </c>
      <c r="G42" s="93">
        <v>56037101.998999998</v>
      </c>
      <c r="H42" s="93">
        <v>524996766.96359998</v>
      </c>
      <c r="I42" s="93">
        <f t="shared" si="0"/>
        <v>2312742309.6099</v>
      </c>
      <c r="J42" s="117">
        <v>36</v>
      </c>
    </row>
    <row r="43" spans="1:12" ht="18.75" x14ac:dyDescent="0.3">
      <c r="A43" s="116">
        <v>37</v>
      </c>
      <c r="B43" s="93" t="s">
        <v>899</v>
      </c>
      <c r="C43" s="116">
        <v>6</v>
      </c>
      <c r="D43" s="93">
        <v>763596990.15359998</v>
      </c>
      <c r="E43" s="93">
        <v>0</v>
      </c>
      <c r="F43" s="93">
        <v>1245433.5481</v>
      </c>
      <c r="G43" s="93">
        <v>24749866.607999999</v>
      </c>
      <c r="H43" s="93">
        <v>1248053524.9730999</v>
      </c>
      <c r="I43" s="93">
        <f t="shared" si="0"/>
        <v>2037645815.2828</v>
      </c>
      <c r="J43" s="117">
        <v>37</v>
      </c>
    </row>
    <row r="44" spans="1:12" ht="19.5" x14ac:dyDescent="0.35">
      <c r="A44" s="116"/>
      <c r="B44" s="118" t="s">
        <v>900</v>
      </c>
      <c r="C44" s="93"/>
      <c r="D44" s="105">
        <f t="shared" ref="D44:I44" si="1">SUM(D7:D43)</f>
        <v>84040107819.915894</v>
      </c>
      <c r="E44" s="105">
        <f t="shared" si="1"/>
        <v>-1047969690.1092</v>
      </c>
      <c r="F44" s="105">
        <f t="shared" si="1"/>
        <v>137070170.54580003</v>
      </c>
      <c r="G44" s="105">
        <f t="shared" si="1"/>
        <v>2723925689.9859996</v>
      </c>
      <c r="H44" s="105">
        <f t="shared" si="1"/>
        <v>32404229762.743999</v>
      </c>
      <c r="I44" s="105">
        <f t="shared" si="1"/>
        <v>118257363753.08252</v>
      </c>
      <c r="J44" s="117"/>
    </row>
    <row r="45" spans="1:12" ht="18.75" x14ac:dyDescent="0.3">
      <c r="A45" s="161"/>
      <c r="B45" s="161"/>
      <c r="C45" s="161"/>
      <c r="D45" s="161"/>
      <c r="E45" s="161"/>
      <c r="F45" s="161"/>
      <c r="G45" s="161"/>
      <c r="H45" s="161"/>
      <c r="I45" s="161"/>
      <c r="J45" s="161"/>
    </row>
    <row r="46" spans="1:12" x14ac:dyDescent="0.2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L46" s="19"/>
    </row>
    <row r="47" spans="1:12" ht="23.25" x14ac:dyDescent="0.35">
      <c r="A47" s="155"/>
      <c r="B47" s="155"/>
      <c r="C47" s="155"/>
      <c r="D47" s="155"/>
      <c r="E47" s="155"/>
      <c r="F47" s="155"/>
      <c r="G47" s="155"/>
      <c r="H47" s="155"/>
      <c r="I47" s="155"/>
      <c r="J47" s="155"/>
      <c r="K47" s="20"/>
    </row>
    <row r="49" spans="9:9" x14ac:dyDescent="0.2">
      <c r="I49" s="20"/>
    </row>
  </sheetData>
  <mergeCells count="6">
    <mergeCell ref="A47:J47"/>
    <mergeCell ref="A1:J1"/>
    <mergeCell ref="A2:J2"/>
    <mergeCell ref="A3:J3"/>
    <mergeCell ref="A45:J45"/>
    <mergeCell ref="A46:J46"/>
  </mergeCells>
  <printOptions horizontalCentered="1" verticalCentered="1"/>
  <pageMargins left="0.2" right="0.45" top="0.25" bottom="0.2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MONTHENTRY</vt:lpstr>
      <vt:lpstr>States Revenue Sharing Template</vt:lpstr>
      <vt:lpstr>Sum &amp; FG</vt:lpstr>
      <vt:lpstr>SG Details</vt:lpstr>
      <vt:lpstr>LGC Details</vt:lpstr>
      <vt:lpstr>SUM</vt:lpstr>
      <vt:lpstr>acctmonth</vt:lpstr>
      <vt:lpstr>previuosmonth</vt:lpstr>
      <vt:lpstr>'SG Details'!Print_Area</vt:lpstr>
      <vt:lpstr>SUM!Print_Area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cp:lastPrinted>2020-05-08T09:10:11Z</cp:lastPrinted>
  <dcterms:created xsi:type="dcterms:W3CDTF">2003-11-12T08:54:16Z</dcterms:created>
  <dcterms:modified xsi:type="dcterms:W3CDTF">2020-05-21T07:39:10Z</dcterms:modified>
</cp:coreProperties>
</file>